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6" windowHeight="10956"/>
  </bookViews>
  <sheets>
    <sheet name="Budget" sheetId="1" r:id="rId1"/>
    <sheet name="Forbrugt" sheetId="5" r:id="rId2"/>
    <sheet name="Oprindeligt 5årsbudget" sheetId="4" r:id="rId3"/>
  </sheets>
  <externalReferences>
    <externalReference r:id="rId4"/>
  </externalReferences>
  <calcPr calcId="152511" concurrentCalc="0"/>
</workbook>
</file>

<file path=xl/calcChain.xml><?xml version="1.0" encoding="utf-8"?>
<calcChain xmlns="http://schemas.openxmlformats.org/spreadsheetml/2006/main">
  <c r="J16" i="1" l="1"/>
  <c r="D4" i="1"/>
  <c r="D5" i="1"/>
  <c r="D6" i="1"/>
  <c r="D8" i="1"/>
  <c r="G9" i="5"/>
  <c r="F12" i="1"/>
  <c r="G12" i="1"/>
  <c r="I12" i="1"/>
  <c r="G10" i="5"/>
  <c r="F13" i="1"/>
  <c r="G13" i="1"/>
  <c r="I13" i="1"/>
  <c r="G11" i="5"/>
  <c r="F14" i="1"/>
  <c r="G14" i="1"/>
  <c r="I14" i="1"/>
  <c r="G12" i="5"/>
  <c r="F15" i="1"/>
  <c r="G15" i="1"/>
  <c r="I15" i="1"/>
  <c r="I17" i="1"/>
  <c r="G17" i="5"/>
  <c r="F20" i="1"/>
  <c r="G20" i="1"/>
  <c r="I20" i="1"/>
  <c r="G18" i="5"/>
  <c r="F21" i="1"/>
  <c r="G21" i="1"/>
  <c r="I21" i="1"/>
  <c r="I22" i="1"/>
  <c r="I23" i="1"/>
  <c r="I24" i="1"/>
  <c r="G24" i="5"/>
  <c r="F27" i="1"/>
  <c r="G27" i="1"/>
  <c r="I27" i="1"/>
  <c r="I28" i="1"/>
  <c r="I30" i="1"/>
  <c r="I32" i="1"/>
  <c r="I33" i="1"/>
  <c r="G30" i="1"/>
  <c r="G32" i="1"/>
  <c r="G33" i="1"/>
  <c r="E30" i="1"/>
  <c r="E32" i="1"/>
  <c r="E33" i="1"/>
  <c r="D30" i="1"/>
  <c r="D32" i="1"/>
  <c r="D33" i="1"/>
  <c r="J13" i="1"/>
  <c r="K13" i="1"/>
  <c r="J14" i="1"/>
  <c r="K14" i="1"/>
  <c r="J15" i="1"/>
  <c r="K15" i="1"/>
  <c r="G13" i="5"/>
  <c r="F16" i="1"/>
  <c r="K16" i="1"/>
  <c r="G14" i="5"/>
  <c r="F17" i="1"/>
  <c r="J17" i="1"/>
  <c r="K17" i="1"/>
  <c r="J20" i="1"/>
  <c r="K20" i="1"/>
  <c r="J21" i="1"/>
  <c r="K21" i="1"/>
  <c r="G19" i="5"/>
  <c r="F22" i="1"/>
  <c r="J22" i="1"/>
  <c r="K22" i="1"/>
  <c r="G20" i="5"/>
  <c r="F23" i="1"/>
  <c r="J23" i="1"/>
  <c r="K23" i="1"/>
  <c r="F24" i="1"/>
  <c r="J24" i="1"/>
  <c r="K24" i="1"/>
  <c r="J27" i="1"/>
  <c r="K27" i="1"/>
  <c r="G25" i="5"/>
  <c r="F28" i="1"/>
  <c r="J28" i="1"/>
  <c r="K28" i="1"/>
  <c r="J12" i="1"/>
  <c r="K12" i="1"/>
  <c r="H16" i="5"/>
  <c r="J16" i="5"/>
  <c r="L16" i="5"/>
  <c r="G16" i="5"/>
  <c r="H23" i="5"/>
  <c r="J23" i="5"/>
  <c r="L23" i="5"/>
  <c r="G23" i="5"/>
  <c r="G27" i="5"/>
  <c r="F13" i="5"/>
  <c r="F28" i="5"/>
  <c r="G28" i="5"/>
  <c r="H28" i="5"/>
  <c r="J28" i="5"/>
  <c r="L28" i="5"/>
  <c r="N28" i="5"/>
  <c r="P28" i="5"/>
  <c r="A13" i="5"/>
  <c r="A28" i="5"/>
  <c r="E13" i="5"/>
  <c r="E28" i="5"/>
  <c r="N27" i="5"/>
  <c r="P27" i="5"/>
  <c r="G6" i="5"/>
  <c r="L27" i="5"/>
  <c r="A10" i="5"/>
  <c r="A11" i="5"/>
  <c r="A12" i="5"/>
  <c r="A14" i="5"/>
  <c r="A16" i="5"/>
  <c r="A17" i="5"/>
  <c r="A18" i="5"/>
  <c r="A19" i="5"/>
  <c r="A20" i="5"/>
  <c r="A21" i="5"/>
  <c r="A23" i="5"/>
  <c r="A24" i="5"/>
  <c r="A25" i="5"/>
  <c r="A9" i="5"/>
  <c r="H24" i="1"/>
  <c r="F25" i="5"/>
  <c r="F24" i="5"/>
  <c r="F23" i="5"/>
  <c r="F20" i="5"/>
  <c r="F19" i="5"/>
  <c r="F18" i="5"/>
  <c r="F17" i="5"/>
  <c r="F16" i="5"/>
  <c r="F14" i="5"/>
  <c r="F12" i="5"/>
  <c r="F11" i="5"/>
  <c r="F10" i="5"/>
  <c r="H12" i="1"/>
  <c r="F9" i="5"/>
  <c r="G26" i="4"/>
  <c r="E26" i="4"/>
  <c r="G24" i="4"/>
  <c r="E24" i="4"/>
  <c r="G23" i="4"/>
  <c r="E23" i="4"/>
  <c r="P22" i="4"/>
  <c r="N22" i="4"/>
  <c r="L22" i="4"/>
  <c r="J22" i="4"/>
  <c r="H22" i="4"/>
  <c r="G22" i="4"/>
  <c r="E22" i="4"/>
  <c r="G20" i="4"/>
  <c r="E20" i="4"/>
  <c r="G19" i="4"/>
  <c r="E19" i="4"/>
  <c r="G18" i="4"/>
  <c r="E18" i="4"/>
  <c r="G17" i="4"/>
  <c r="E17" i="4"/>
  <c r="P16" i="4"/>
  <c r="N16" i="4"/>
  <c r="L16" i="4"/>
  <c r="J16" i="4"/>
  <c r="H16" i="4"/>
  <c r="G14" i="4"/>
  <c r="E14" i="4"/>
  <c r="G13" i="4"/>
  <c r="E13" i="4"/>
  <c r="G12" i="4"/>
  <c r="E12" i="4"/>
  <c r="G11" i="4"/>
  <c r="E11" i="4"/>
  <c r="G10" i="4"/>
  <c r="E10" i="4"/>
  <c r="G9" i="4"/>
  <c r="E9" i="4"/>
  <c r="G5" i="4"/>
  <c r="G4" i="4"/>
  <c r="N3" i="4"/>
  <c r="H27" i="5"/>
  <c r="J27" i="5"/>
  <c r="F27" i="5"/>
  <c r="H17" i="1"/>
  <c r="H27" i="1"/>
  <c r="E9" i="5"/>
  <c r="E11" i="5"/>
  <c r="H20" i="1"/>
  <c r="H22" i="1"/>
  <c r="E25" i="5"/>
  <c r="G16" i="4"/>
  <c r="E16" i="4"/>
  <c r="H14" i="1"/>
  <c r="H16" i="1"/>
  <c r="H28" i="1"/>
  <c r="H21" i="1"/>
  <c r="H23" i="1"/>
  <c r="E17" i="5"/>
  <c r="E19" i="5"/>
  <c r="E10" i="5"/>
  <c r="E12" i="5"/>
  <c r="E14" i="5"/>
  <c r="E24" i="5"/>
  <c r="E18" i="5"/>
  <c r="E20" i="5"/>
  <c r="E23" i="5"/>
  <c r="P3" i="4"/>
  <c r="G3" i="4"/>
  <c r="G6" i="4"/>
  <c r="E16" i="5"/>
  <c r="E27" i="5"/>
  <c r="H15" i="1"/>
  <c r="J30" i="1"/>
  <c r="F30" i="1"/>
  <c r="H13" i="1"/>
  <c r="H30" i="1"/>
</calcChain>
</file>

<file path=xl/sharedStrings.xml><?xml version="1.0" encoding="utf-8"?>
<sst xmlns="http://schemas.openxmlformats.org/spreadsheetml/2006/main" count="81" uniqueCount="58">
  <si>
    <t>Lån</t>
  </si>
  <si>
    <t>Budget</t>
  </si>
  <si>
    <t>Opsparing</t>
  </si>
  <si>
    <t>Borgmestermøbler</t>
  </si>
  <si>
    <t>Råderum 2013-2017</t>
  </si>
  <si>
    <t>Nye vinduer i Fæ-hus</t>
  </si>
  <si>
    <t>Tag- og skotrender på Fæ-hus</t>
  </si>
  <si>
    <t>Kolbøtten</t>
  </si>
  <si>
    <t>Fælleshustorvet</t>
  </si>
  <si>
    <t>Energnisterne</t>
  </si>
  <si>
    <t>Indvendig fornyelse af Fæ-hus</t>
  </si>
  <si>
    <t>Gårdsalg</t>
  </si>
  <si>
    <t>Svellemur</t>
  </si>
  <si>
    <t>Planlagt vedligehold</t>
  </si>
  <si>
    <t>Asfalt på P-plads</t>
  </si>
  <si>
    <t>Indkørsel Syd</t>
  </si>
  <si>
    <t>Reparation af skorstene</t>
  </si>
  <si>
    <t>Planlagte nyanskaffelser</t>
  </si>
  <si>
    <t>Arbejdsbesparende maskiner</t>
  </si>
  <si>
    <t>Opvaskemaskine</t>
  </si>
  <si>
    <t>Udgifter ialt</t>
  </si>
  <si>
    <t>Til rådighed I ALT</t>
  </si>
  <si>
    <t>Forbrugt</t>
  </si>
  <si>
    <t>Nye Projekter</t>
  </si>
  <si>
    <t>godkendt/vedtaget.</t>
  </si>
  <si>
    <t>Tilbage i forh.t. forslag</t>
  </si>
  <si>
    <t xml:space="preserve">NB budgetterne (rammerne) er ikke </t>
  </si>
  <si>
    <t>Oprindeligt budget marts 2013</t>
  </si>
  <si>
    <t>I alt</t>
  </si>
  <si>
    <t>Råderum</t>
  </si>
  <si>
    <t>- Lån</t>
  </si>
  <si>
    <t>- Budget</t>
  </si>
  <si>
    <t>- Opsparing</t>
  </si>
  <si>
    <t>Nye projekter</t>
  </si>
  <si>
    <t>Tilbage</t>
  </si>
  <si>
    <t>MAX</t>
  </si>
  <si>
    <t>Energnister</t>
  </si>
  <si>
    <t>Fælleshus fornyelse</t>
  </si>
  <si>
    <t>Vedligeholdelse:</t>
  </si>
  <si>
    <t>- Nye vinduer Fælleshuset</t>
  </si>
  <si>
    <t>- Tag og skotrende på Fælleshuset</t>
  </si>
  <si>
    <t>- Asfalt</t>
  </si>
  <si>
    <t>- Indkørsel Syd</t>
  </si>
  <si>
    <t>Nyanskaffelser:</t>
  </si>
  <si>
    <t>- Nye maskine</t>
  </si>
  <si>
    <t>- Opvaskemaskine</t>
  </si>
  <si>
    <t>Sikkerhedspulje</t>
  </si>
  <si>
    <t>Ramme</t>
  </si>
  <si>
    <t>Realiseret</t>
  </si>
  <si>
    <t>Tilbage i forh.t. ønsker jan. 2016</t>
  </si>
  <si>
    <t>Revideret budget maj 2015</t>
  </si>
  <si>
    <t>Ønsker til budget jan. 2016</t>
  </si>
  <si>
    <t>Status for 5-årsplanen 23. januar 2016</t>
  </si>
  <si>
    <t>Status</t>
  </si>
  <si>
    <t>Forslag til  budget</t>
  </si>
  <si>
    <t>Resterende råderum inkl. Gårdsalg</t>
  </si>
  <si>
    <t>Resterende råderum eksl. Gårdsalg</t>
  </si>
  <si>
    <t>Samlet budget 2013-17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</si>
</sst>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3" fontId="1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/>
    <xf numFmtId="3" fontId="0" fillId="0" borderId="1" xfId="0" applyNumberFormat="1" applyBorder="1" applyAlignment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2" xfId="0" applyFont="1" applyBorder="1" applyAlignment="1">
      <alignment horizontal="center"/>
    </xf>
    <xf numFmtId="0" fontId="0" fillId="0" borderId="4" xfId="0" applyBorder="1"/>
    <xf numFmtId="0" fontId="1" fillId="0" borderId="0" xfId="0" applyFont="1" applyBorder="1" applyAlignment="1"/>
    <xf numFmtId="0" fontId="1" fillId="0" borderId="6" xfId="0" applyFont="1" applyBorder="1" applyAlignment="1"/>
    <xf numFmtId="0" fontId="2" fillId="0" borderId="0" xfId="0" applyFont="1" applyBorder="1" applyAlignment="1"/>
    <xf numFmtId="0" fontId="0" fillId="0" borderId="0" xfId="0" applyAlignment="1">
      <alignment horizontal="center"/>
    </xf>
    <xf numFmtId="0" fontId="0" fillId="0" borderId="5" xfId="0" applyBorder="1"/>
    <xf numFmtId="0" fontId="1" fillId="0" borderId="7" xfId="0" applyFont="1" applyBorder="1"/>
    <xf numFmtId="0" fontId="1" fillId="0" borderId="4" xfId="0" applyFont="1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2" fillId="0" borderId="0" xfId="0" applyFont="1"/>
    <xf numFmtId="0" fontId="0" fillId="0" borderId="0" xfId="0" quotePrefix="1" applyFont="1"/>
    <xf numFmtId="3" fontId="1" fillId="0" borderId="0" xfId="0" applyNumberFormat="1" applyFont="1"/>
    <xf numFmtId="0" fontId="0" fillId="0" borderId="6" xfId="0" quotePrefix="1" applyFont="1" applyBorder="1"/>
    <xf numFmtId="0" fontId="0" fillId="0" borderId="6" xfId="0" applyFont="1" applyBorder="1"/>
    <xf numFmtId="3" fontId="1" fillId="0" borderId="6" xfId="0" applyNumberFormat="1" applyFont="1" applyBorder="1"/>
    <xf numFmtId="0" fontId="0" fillId="0" borderId="0" xfId="0" applyFont="1"/>
    <xf numFmtId="3" fontId="1" fillId="0" borderId="9" xfId="0" applyNumberFormat="1" applyFont="1" applyBorder="1" applyAlignment="1">
      <alignment vertical="top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3" fontId="0" fillId="0" borderId="0" xfId="0" applyNumberFormat="1"/>
    <xf numFmtId="0" fontId="4" fillId="0" borderId="0" xfId="0" applyFont="1"/>
    <xf numFmtId="3" fontId="0" fillId="0" borderId="0" xfId="0" applyNumberFormat="1" applyFont="1"/>
    <xf numFmtId="0" fontId="0" fillId="0" borderId="6" xfId="0" applyBorder="1"/>
    <xf numFmtId="0" fontId="0" fillId="0" borderId="0" xfId="0" quotePrefix="1"/>
    <xf numFmtId="3" fontId="7" fillId="0" borderId="0" xfId="0" applyNumberFormat="1" applyFont="1"/>
    <xf numFmtId="0" fontId="7" fillId="0" borderId="0" xfId="0" applyFont="1"/>
    <xf numFmtId="3" fontId="8" fillId="0" borderId="0" xfId="0" applyNumberFormat="1" applyFont="1"/>
    <xf numFmtId="3" fontId="4" fillId="0" borderId="0" xfId="0" applyNumberFormat="1" applyFont="1"/>
    <xf numFmtId="3" fontId="1" fillId="0" borderId="10" xfId="0" applyNumberFormat="1" applyFont="1" applyBorder="1"/>
    <xf numFmtId="3" fontId="9" fillId="0" borderId="0" xfId="0" applyNumberFormat="1" applyFont="1"/>
    <xf numFmtId="3" fontId="5" fillId="0" borderId="0" xfId="0" applyNumberFormat="1" applyFont="1"/>
    <xf numFmtId="3" fontId="10" fillId="0" borderId="0" xfId="0" applyNumberFormat="1" applyFont="1"/>
    <xf numFmtId="0" fontId="1" fillId="0" borderId="0" xfId="0" applyFont="1" applyBorder="1"/>
    <xf numFmtId="0" fontId="6" fillId="0" borderId="0" xfId="0" applyFont="1"/>
    <xf numFmtId="3" fontId="6" fillId="0" borderId="0" xfId="0" applyNumberFormat="1" applyFont="1"/>
    <xf numFmtId="0" fontId="0" fillId="0" borderId="2" xfId="0" applyBorder="1"/>
    <xf numFmtId="0" fontId="1" fillId="0" borderId="0" xfId="0" applyFont="1" applyBorder="1" applyAlignment="1"/>
    <xf numFmtId="0" fontId="1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0" fillId="0" borderId="2" xfId="0" applyNumberFormat="1" applyBorder="1"/>
    <xf numFmtId="3" fontId="1" fillId="0" borderId="2" xfId="0" applyNumberFormat="1" applyFont="1" applyBorder="1"/>
    <xf numFmtId="0" fontId="3" fillId="0" borderId="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0" fontId="0" fillId="0" borderId="12" xfId="0" applyBorder="1"/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wrapText="1"/>
    </xf>
    <xf numFmtId="0" fontId="0" fillId="2" borderId="15" xfId="0" applyFill="1" applyBorder="1" applyAlignment="1">
      <alignment wrapText="1"/>
    </xf>
    <xf numFmtId="0" fontId="0" fillId="2" borderId="16" xfId="0" applyFill="1" applyBorder="1" applyAlignment="1">
      <alignment wrapText="1"/>
    </xf>
    <xf numFmtId="3" fontId="0" fillId="2" borderId="15" xfId="0" applyNumberFormat="1" applyFill="1" applyBorder="1"/>
    <xf numFmtId="3" fontId="0" fillId="2" borderId="16" xfId="0" applyNumberFormat="1" applyFill="1" applyBorder="1"/>
    <xf numFmtId="0" fontId="0" fillId="2" borderId="15" xfId="0" applyFill="1" applyBorder="1"/>
    <xf numFmtId="3" fontId="0" fillId="2" borderId="17" xfId="0" applyNumberFormat="1" applyFont="1" applyFill="1" applyBorder="1"/>
    <xf numFmtId="0" fontId="0" fillId="2" borderId="18" xfId="0" applyFill="1" applyBorder="1"/>
    <xf numFmtId="3" fontId="1" fillId="2" borderId="15" xfId="0" applyNumberFormat="1" applyFont="1" applyFill="1" applyBorder="1"/>
    <xf numFmtId="3" fontId="1" fillId="2" borderId="18" xfId="0" applyNumberFormat="1" applyFont="1" applyFill="1" applyBorder="1"/>
    <xf numFmtId="3" fontId="1" fillId="2" borderId="19" xfId="0" applyNumberFormat="1" applyFont="1" applyFill="1" applyBorder="1"/>
    <xf numFmtId="0" fontId="3" fillId="3" borderId="13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 vertical="center" wrapText="1"/>
    </xf>
    <xf numFmtId="3" fontId="0" fillId="3" borderId="15" xfId="0" applyNumberFormat="1" applyFill="1" applyBorder="1"/>
    <xf numFmtId="3" fontId="0" fillId="3" borderId="17" xfId="0" applyNumberFormat="1" applyFill="1" applyBorder="1"/>
    <xf numFmtId="0" fontId="0" fillId="3" borderId="15" xfId="0" applyFill="1" applyBorder="1"/>
    <xf numFmtId="0" fontId="0" fillId="3" borderId="17" xfId="0" applyFill="1" applyBorder="1"/>
    <xf numFmtId="3" fontId="1" fillId="3" borderId="15" xfId="0" applyNumberFormat="1" applyFont="1" applyFill="1" applyBorder="1"/>
    <xf numFmtId="3" fontId="1" fillId="3" borderId="17" xfId="0" applyNumberFormat="1" applyFont="1" applyFill="1" applyBorder="1"/>
    <xf numFmtId="0" fontId="11" fillId="0" borderId="2" xfId="0" applyFont="1" applyBorder="1" applyAlignment="1">
      <alignment horizontal="left" vertical="center"/>
    </xf>
    <xf numFmtId="164" fontId="1" fillId="3" borderId="20" xfId="0" applyNumberFormat="1" applyFont="1" applyFill="1" applyBorder="1"/>
    <xf numFmtId="0" fontId="1" fillId="3" borderId="21" xfId="0" applyFont="1" applyFill="1" applyBorder="1"/>
    <xf numFmtId="3" fontId="1" fillId="2" borderId="20" xfId="0" applyNumberFormat="1" applyFont="1" applyFill="1" applyBorder="1"/>
    <xf numFmtId="164" fontId="1" fillId="3" borderId="15" xfId="0" applyNumberFormat="1" applyFont="1" applyFill="1" applyBorder="1"/>
    <xf numFmtId="0" fontId="1" fillId="3" borderId="17" xfId="0" applyFont="1" applyFill="1" applyBorder="1"/>
    <xf numFmtId="0" fontId="0" fillId="2" borderId="17" xfId="0" applyFill="1" applyBorder="1"/>
    <xf numFmtId="3" fontId="1" fillId="2" borderId="17" xfId="0" applyNumberFormat="1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 applyAlignment="1"/>
    <xf numFmtId="0" fontId="1" fillId="0" borderId="0" xfId="0" applyFont="1" applyBorder="1" applyAlignment="1"/>
    <xf numFmtId="0" fontId="1" fillId="0" borderId="3" xfId="0" applyFont="1" applyBorder="1" applyAlignment="1">
      <alignment horizontal="center"/>
    </xf>
    <xf numFmtId="0" fontId="0" fillId="0" borderId="12" xfId="0" applyBorder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kken\5-&#229;rsplanen\5-&#229;rsplanen%20-1502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2014"/>
      <sheetName val="Ark3"/>
    </sheetNames>
    <sheetDataSet>
      <sheetData sheetId="0">
        <row r="9">
          <cell r="G9">
            <v>70000</v>
          </cell>
        </row>
        <row r="10">
          <cell r="G10">
            <v>200000</v>
          </cell>
        </row>
        <row r="11">
          <cell r="G11">
            <v>50000</v>
          </cell>
        </row>
        <row r="12">
          <cell r="G12">
            <v>36000</v>
          </cell>
        </row>
        <row r="13">
          <cell r="G13">
            <v>100000</v>
          </cell>
        </row>
        <row r="14">
          <cell r="G14">
            <v>200000</v>
          </cell>
        </row>
        <row r="16">
          <cell r="G16">
            <v>326000</v>
          </cell>
        </row>
        <row r="17">
          <cell r="G17">
            <v>185000</v>
          </cell>
        </row>
        <row r="18">
          <cell r="G18">
            <v>100000</v>
          </cell>
        </row>
        <row r="19">
          <cell r="G19">
            <v>16000</v>
          </cell>
        </row>
        <row r="20">
          <cell r="G20">
            <v>25000</v>
          </cell>
        </row>
        <row r="22">
          <cell r="G22">
            <v>110000</v>
          </cell>
        </row>
        <row r="23">
          <cell r="G23">
            <v>35000</v>
          </cell>
        </row>
        <row r="24">
          <cell r="G24">
            <v>75000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workbookViewId="0">
      <selection activeCell="J17" sqref="J17"/>
    </sheetView>
  </sheetViews>
  <sheetFormatPr defaultRowHeight="14.4" x14ac:dyDescent="0.3"/>
  <cols>
    <col min="3" max="3" width="13.77734375" customWidth="1"/>
    <col min="4" max="4" width="14" customWidth="1"/>
    <col min="5" max="5" width="12.77734375" customWidth="1"/>
    <col min="6" max="6" width="9.77734375" customWidth="1"/>
    <col min="7" max="7" width="13.44140625" customWidth="1"/>
    <col min="8" max="8" width="18" customWidth="1"/>
    <col min="9" max="10" width="13.77734375" customWidth="1"/>
    <col min="11" max="11" width="11.77734375" customWidth="1"/>
  </cols>
  <sheetData>
    <row r="1" spans="1:19" x14ac:dyDescent="0.3">
      <c r="A1" s="105" t="s">
        <v>52</v>
      </c>
      <c r="B1" s="105"/>
      <c r="C1" s="105"/>
      <c r="D1" s="105"/>
      <c r="E1" s="105"/>
      <c r="F1" s="105"/>
      <c r="G1" s="105"/>
      <c r="H1" s="105"/>
      <c r="I1" s="106"/>
      <c r="J1" s="106"/>
      <c r="K1" s="106"/>
    </row>
    <row r="2" spans="1:19" s="13" customFormat="1" ht="14.55" x14ac:dyDescent="0.35">
      <c r="A2" s="106"/>
      <c r="B2" s="118"/>
      <c r="C2" s="118"/>
      <c r="D2" s="118"/>
      <c r="E2" s="10"/>
      <c r="F2" s="11"/>
      <c r="G2" s="11"/>
      <c r="H2" s="11"/>
      <c r="I2" s="11"/>
      <c r="J2" s="11"/>
      <c r="K2" s="21"/>
      <c r="L2" s="25"/>
      <c r="M2" s="24"/>
      <c r="N2" s="24"/>
      <c r="O2" s="24"/>
      <c r="P2" s="24"/>
      <c r="Q2" s="24"/>
      <c r="R2" s="24"/>
      <c r="S2" s="24"/>
    </row>
    <row r="3" spans="1:19" ht="15" customHeight="1" x14ac:dyDescent="0.3">
      <c r="A3" s="10" t="s">
        <v>4</v>
      </c>
      <c r="B3" s="11"/>
      <c r="C3" s="11"/>
      <c r="D3" s="12"/>
      <c r="E3" s="15"/>
      <c r="F3" s="15"/>
      <c r="G3" s="15"/>
      <c r="H3" s="15"/>
      <c r="I3" s="15"/>
      <c r="J3" s="60"/>
      <c r="K3" s="19"/>
      <c r="L3" s="26"/>
    </row>
    <row r="4" spans="1:19" x14ac:dyDescent="0.3">
      <c r="A4" s="113" t="s">
        <v>0</v>
      </c>
      <c r="B4" s="114"/>
      <c r="C4" s="115"/>
      <c r="D4" s="5">
        <f>Forbrugt!G3</f>
        <v>772369</v>
      </c>
      <c r="E4" s="15"/>
      <c r="F4" s="116" t="s">
        <v>26</v>
      </c>
      <c r="G4" s="117"/>
      <c r="H4" s="117"/>
      <c r="I4" s="15"/>
      <c r="J4" s="60"/>
      <c r="K4" s="19"/>
    </row>
    <row r="5" spans="1:19" x14ac:dyDescent="0.3">
      <c r="A5" s="113" t="s">
        <v>1</v>
      </c>
      <c r="B5" s="114"/>
      <c r="C5" s="115"/>
      <c r="D5" s="5">
        <f>Forbrugt!G4</f>
        <v>200000</v>
      </c>
      <c r="E5" s="15"/>
      <c r="F5" s="117"/>
      <c r="G5" s="117"/>
      <c r="H5" s="117"/>
      <c r="I5" s="15"/>
      <c r="J5" s="60"/>
      <c r="K5" s="19"/>
    </row>
    <row r="6" spans="1:19" ht="18.45" x14ac:dyDescent="0.45">
      <c r="A6" s="113" t="s">
        <v>2</v>
      </c>
      <c r="B6" s="114"/>
      <c r="C6" s="115"/>
      <c r="D6" s="5">
        <f>Forbrugt!G5</f>
        <v>127784</v>
      </c>
      <c r="E6" s="15"/>
      <c r="F6" s="17" t="s">
        <v>24</v>
      </c>
      <c r="G6" s="15"/>
      <c r="H6" s="15"/>
      <c r="I6" s="15"/>
      <c r="J6" s="60"/>
      <c r="K6" s="19"/>
    </row>
    <row r="7" spans="1:19" x14ac:dyDescent="0.3">
      <c r="A7" s="113" t="s">
        <v>3</v>
      </c>
      <c r="B7" s="114"/>
      <c r="C7" s="115"/>
      <c r="D7" s="5">
        <v>6500</v>
      </c>
      <c r="E7" s="15"/>
      <c r="F7" s="15"/>
      <c r="G7" s="15"/>
      <c r="H7" s="15"/>
      <c r="I7" s="15"/>
      <c r="J7" s="60"/>
      <c r="K7" s="19"/>
      <c r="N7" s="23"/>
    </row>
    <row r="8" spans="1:19" x14ac:dyDescent="0.3">
      <c r="A8" s="102" t="s">
        <v>21</v>
      </c>
      <c r="B8" s="103"/>
      <c r="C8" s="104"/>
      <c r="D8" s="6">
        <f>SUM(D4:D7)</f>
        <v>1106653</v>
      </c>
      <c r="E8" s="16"/>
      <c r="F8" s="16"/>
      <c r="G8" s="16"/>
      <c r="H8" s="16"/>
      <c r="I8" s="16"/>
      <c r="J8" s="16"/>
      <c r="K8" s="22"/>
    </row>
    <row r="9" spans="1:19" ht="15.75" customHeight="1" thickBot="1" x14ac:dyDescent="0.4">
      <c r="A9" s="113"/>
      <c r="B9" s="114"/>
      <c r="C9" s="114"/>
      <c r="D9" s="114"/>
      <c r="E9" s="114"/>
      <c r="F9" s="114"/>
      <c r="G9" s="119"/>
      <c r="H9" s="119"/>
      <c r="I9" s="119"/>
      <c r="J9" s="71"/>
      <c r="K9" s="14"/>
    </row>
    <row r="10" spans="1:19" s="30" customFormat="1" ht="30" customHeight="1" x14ac:dyDescent="0.25">
      <c r="A10" s="94" t="s">
        <v>57</v>
      </c>
      <c r="B10" s="28"/>
      <c r="C10" s="29"/>
      <c r="D10" s="27" t="s">
        <v>27</v>
      </c>
      <c r="E10" s="27" t="s">
        <v>50</v>
      </c>
      <c r="F10" s="62" t="s">
        <v>22</v>
      </c>
      <c r="G10" s="84" t="s">
        <v>51</v>
      </c>
      <c r="H10" s="85" t="s">
        <v>49</v>
      </c>
      <c r="I10" s="72" t="s">
        <v>54</v>
      </c>
      <c r="J10" s="73" t="s">
        <v>25</v>
      </c>
      <c r="K10" s="66" t="s">
        <v>53</v>
      </c>
    </row>
    <row r="11" spans="1:19" s="2" customFormat="1" ht="14.55" x14ac:dyDescent="0.35">
      <c r="A11" s="120" t="s">
        <v>23</v>
      </c>
      <c r="B11" s="121"/>
      <c r="C11" s="122"/>
      <c r="D11" s="7"/>
      <c r="E11" s="7"/>
      <c r="F11" s="63"/>
      <c r="G11" s="86"/>
      <c r="H11" s="87"/>
      <c r="I11" s="74"/>
      <c r="J11" s="75"/>
      <c r="K11" s="67"/>
    </row>
    <row r="12" spans="1:19" x14ac:dyDescent="0.3">
      <c r="A12" s="110" t="s">
        <v>7</v>
      </c>
      <c r="B12" s="111"/>
      <c r="C12" s="112"/>
      <c r="D12" s="5">
        <v>76500</v>
      </c>
      <c r="E12" s="5">
        <v>90000</v>
      </c>
      <c r="F12" s="64">
        <f>Forbrugt!G9</f>
        <v>84015</v>
      </c>
      <c r="G12" s="88">
        <f>F12</f>
        <v>84015</v>
      </c>
      <c r="H12" s="89">
        <f t="shared" ref="H12:H17" si="0">G12-F12</f>
        <v>0</v>
      </c>
      <c r="I12" s="76">
        <f>G12</f>
        <v>84015</v>
      </c>
      <c r="J12" s="77">
        <f t="shared" ref="J12:J17" si="1">I12-F12</f>
        <v>0</v>
      </c>
      <c r="K12" s="68" t="str">
        <f>IF(J12=0,"Afsluttet","I gang")</f>
        <v>Afsluttet</v>
      </c>
      <c r="O12" s="43"/>
    </row>
    <row r="13" spans="1:19" x14ac:dyDescent="0.3">
      <c r="A13" s="113" t="s">
        <v>8</v>
      </c>
      <c r="B13" s="114"/>
      <c r="C13" s="115"/>
      <c r="D13" s="5">
        <v>200000</v>
      </c>
      <c r="E13" s="5">
        <v>155500</v>
      </c>
      <c r="F13" s="64">
        <f>Forbrugt!G10</f>
        <v>8629</v>
      </c>
      <c r="G13" s="88">
        <f>130000+F13</f>
        <v>138629</v>
      </c>
      <c r="H13" s="89">
        <f t="shared" si="0"/>
        <v>130000</v>
      </c>
      <c r="I13" s="76">
        <f t="shared" ref="I13:I17" si="2">G13</f>
        <v>138629</v>
      </c>
      <c r="J13" s="77">
        <f t="shared" si="1"/>
        <v>130000</v>
      </c>
      <c r="K13" s="68" t="str">
        <f t="shared" ref="K13:K28" si="3">IF(J13=0,"Afsluttet","I gang")</f>
        <v>I gang</v>
      </c>
      <c r="L13" s="18"/>
      <c r="O13" s="43"/>
    </row>
    <row r="14" spans="1:19" s="1" customFormat="1" ht="14.55" x14ac:dyDescent="0.35">
      <c r="A14" s="113" t="s">
        <v>9</v>
      </c>
      <c r="B14" s="114"/>
      <c r="C14" s="115"/>
      <c r="D14" s="9">
        <v>50000</v>
      </c>
      <c r="E14" s="5">
        <v>52000</v>
      </c>
      <c r="F14" s="64">
        <f>Forbrugt!G11</f>
        <v>3346</v>
      </c>
      <c r="G14" s="88">
        <f>20000+F14</f>
        <v>23346</v>
      </c>
      <c r="H14" s="89">
        <f t="shared" si="0"/>
        <v>20000</v>
      </c>
      <c r="I14" s="76">
        <f t="shared" si="2"/>
        <v>23346</v>
      </c>
      <c r="J14" s="77">
        <f t="shared" si="1"/>
        <v>20000</v>
      </c>
      <c r="K14" s="68" t="str">
        <f t="shared" si="3"/>
        <v>I gang</v>
      </c>
      <c r="O14" s="43"/>
    </row>
    <row r="15" spans="1:19" x14ac:dyDescent="0.3">
      <c r="A15" s="3" t="s">
        <v>10</v>
      </c>
      <c r="B15" s="3"/>
      <c r="C15" s="3"/>
      <c r="D15" s="5">
        <v>36000</v>
      </c>
      <c r="E15" s="5">
        <v>120400</v>
      </c>
      <c r="F15" s="64">
        <f>Forbrugt!G12</f>
        <v>596</v>
      </c>
      <c r="G15" s="88">
        <f>F15</f>
        <v>596</v>
      </c>
      <c r="H15" s="89">
        <f t="shared" si="0"/>
        <v>0</v>
      </c>
      <c r="I15" s="76">
        <f t="shared" si="2"/>
        <v>596</v>
      </c>
      <c r="J15" s="77">
        <f t="shared" si="1"/>
        <v>0</v>
      </c>
      <c r="K15" s="68" t="str">
        <f t="shared" si="3"/>
        <v>Afsluttet</v>
      </c>
      <c r="O15" s="43"/>
    </row>
    <row r="16" spans="1:19" x14ac:dyDescent="0.3">
      <c r="A16" s="113" t="s">
        <v>11</v>
      </c>
      <c r="B16" s="114"/>
      <c r="C16" s="115"/>
      <c r="D16" s="5">
        <v>100000</v>
      </c>
      <c r="E16" s="5">
        <v>100000</v>
      </c>
      <c r="F16" s="64">
        <f>Forbrugt!G13</f>
        <v>51265</v>
      </c>
      <c r="G16" s="88">
        <v>100000</v>
      </c>
      <c r="H16" s="89">
        <f t="shared" si="0"/>
        <v>48735</v>
      </c>
      <c r="I16" s="76">
        <v>130000</v>
      </c>
      <c r="J16" s="77">
        <f>I16-F16</f>
        <v>78735</v>
      </c>
      <c r="K16" s="68" t="str">
        <f t="shared" si="3"/>
        <v>I gang</v>
      </c>
      <c r="O16" s="43"/>
    </row>
    <row r="17" spans="1:15" ht="14.55" x14ac:dyDescent="0.35">
      <c r="A17" s="113" t="s">
        <v>12</v>
      </c>
      <c r="B17" s="114"/>
      <c r="C17" s="115"/>
      <c r="D17" s="5">
        <v>200000</v>
      </c>
      <c r="E17" s="5">
        <v>205000</v>
      </c>
      <c r="F17" s="64">
        <f>Forbrugt!G14</f>
        <v>0</v>
      </c>
      <c r="G17" s="88">
        <v>205000</v>
      </c>
      <c r="H17" s="89">
        <f t="shared" si="0"/>
        <v>205000</v>
      </c>
      <c r="I17" s="76">
        <f t="shared" si="2"/>
        <v>205000</v>
      </c>
      <c r="J17" s="77">
        <f t="shared" si="1"/>
        <v>205000</v>
      </c>
      <c r="K17" s="68" t="str">
        <f t="shared" si="3"/>
        <v>I gang</v>
      </c>
      <c r="O17" s="43"/>
    </row>
    <row r="18" spans="1:15" ht="14.55" x14ac:dyDescent="0.35">
      <c r="A18" s="107"/>
      <c r="B18" s="108"/>
      <c r="C18" s="109"/>
      <c r="D18" s="3"/>
      <c r="E18" s="3"/>
      <c r="F18" s="59"/>
      <c r="G18" s="90"/>
      <c r="H18" s="91"/>
      <c r="I18" s="78"/>
      <c r="J18" s="77"/>
      <c r="K18" s="68"/>
      <c r="O18" s="43"/>
    </row>
    <row r="19" spans="1:15" ht="14.55" x14ac:dyDescent="0.35">
      <c r="A19" s="102" t="s">
        <v>13</v>
      </c>
      <c r="B19" s="103"/>
      <c r="C19" s="104"/>
      <c r="D19" s="3"/>
      <c r="E19" s="3"/>
      <c r="F19" s="59"/>
      <c r="G19" s="90"/>
      <c r="H19" s="91"/>
      <c r="I19" s="78"/>
      <c r="J19" s="77"/>
      <c r="K19" s="68"/>
      <c r="O19" s="43"/>
    </row>
    <row r="20" spans="1:15" x14ac:dyDescent="0.3">
      <c r="A20" s="113" t="s">
        <v>5</v>
      </c>
      <c r="B20" s="114"/>
      <c r="C20" s="115"/>
      <c r="D20" s="5">
        <v>185000</v>
      </c>
      <c r="E20" s="5">
        <v>55000</v>
      </c>
      <c r="F20" s="64">
        <f>Forbrugt!G17</f>
        <v>48988</v>
      </c>
      <c r="G20" s="88">
        <f>F20</f>
        <v>48988</v>
      </c>
      <c r="H20" s="89">
        <f>G20-F20</f>
        <v>0</v>
      </c>
      <c r="I20" s="76">
        <f>G20</f>
        <v>48988</v>
      </c>
      <c r="J20" s="77">
        <f>I20-F20</f>
        <v>0</v>
      </c>
      <c r="K20" s="68" t="str">
        <f t="shared" si="3"/>
        <v>Afsluttet</v>
      </c>
      <c r="O20" s="43"/>
    </row>
    <row r="21" spans="1:15" x14ac:dyDescent="0.3">
      <c r="A21" s="3" t="s">
        <v>6</v>
      </c>
      <c r="B21" s="3"/>
      <c r="C21" s="3"/>
      <c r="D21" s="5">
        <v>100000</v>
      </c>
      <c r="E21" s="5">
        <v>100000</v>
      </c>
      <c r="F21" s="64">
        <f>Forbrugt!G18</f>
        <v>46250</v>
      </c>
      <c r="G21" s="88">
        <f>F21</f>
        <v>46250</v>
      </c>
      <c r="H21" s="89">
        <f>G21-F21</f>
        <v>0</v>
      </c>
      <c r="I21" s="76">
        <f t="shared" ref="I21:I28" si="4">G21</f>
        <v>46250</v>
      </c>
      <c r="J21" s="77">
        <f>I21-F21</f>
        <v>0</v>
      </c>
      <c r="K21" s="68" t="str">
        <f t="shared" si="3"/>
        <v>Afsluttet</v>
      </c>
      <c r="O21" s="43"/>
    </row>
    <row r="22" spans="1:15" x14ac:dyDescent="0.3">
      <c r="A22" s="113" t="s">
        <v>14</v>
      </c>
      <c r="B22" s="114"/>
      <c r="C22" s="115"/>
      <c r="D22" s="5">
        <v>16000</v>
      </c>
      <c r="E22" s="5">
        <v>211704</v>
      </c>
      <c r="F22" s="64">
        <f>Forbrugt!G19</f>
        <v>11704</v>
      </c>
      <c r="G22" s="88">
        <v>211704</v>
      </c>
      <c r="H22" s="89">
        <f>G22-F22</f>
        <v>200000</v>
      </c>
      <c r="I22" s="76">
        <f t="shared" si="4"/>
        <v>211704</v>
      </c>
      <c r="J22" s="77">
        <f>I22-F22</f>
        <v>200000</v>
      </c>
      <c r="K22" s="68" t="str">
        <f t="shared" si="3"/>
        <v>I gang</v>
      </c>
      <c r="O22" s="43"/>
    </row>
    <row r="23" spans="1:15" x14ac:dyDescent="0.3">
      <c r="A23" s="113" t="s">
        <v>15</v>
      </c>
      <c r="B23" s="114"/>
      <c r="C23" s="115"/>
      <c r="D23" s="5">
        <v>25000</v>
      </c>
      <c r="E23" s="5">
        <v>25000</v>
      </c>
      <c r="F23" s="64">
        <f>Forbrugt!G20</f>
        <v>0</v>
      </c>
      <c r="G23" s="88">
        <v>25000</v>
      </c>
      <c r="H23" s="89">
        <f>G23-F23</f>
        <v>25000</v>
      </c>
      <c r="I23" s="76">
        <f t="shared" si="4"/>
        <v>25000</v>
      </c>
      <c r="J23" s="77">
        <f>I23-F23</f>
        <v>25000</v>
      </c>
      <c r="K23" s="68" t="str">
        <f t="shared" si="3"/>
        <v>I gang</v>
      </c>
      <c r="O23" s="43"/>
    </row>
    <row r="24" spans="1:15" ht="14.55" x14ac:dyDescent="0.35">
      <c r="A24" s="3" t="s">
        <v>16</v>
      </c>
      <c r="B24" s="3"/>
      <c r="C24" s="3"/>
      <c r="D24" s="5">
        <v>0</v>
      </c>
      <c r="E24" s="5">
        <v>0</v>
      </c>
      <c r="F24" s="64">
        <f>Forbrugt!G21</f>
        <v>0</v>
      </c>
      <c r="G24" s="88">
        <v>0</v>
      </c>
      <c r="H24" s="89">
        <f>G24-F24</f>
        <v>0</v>
      </c>
      <c r="I24" s="76">
        <f t="shared" si="4"/>
        <v>0</v>
      </c>
      <c r="J24" s="77">
        <f>I24-F24</f>
        <v>0</v>
      </c>
      <c r="K24" s="68" t="str">
        <f t="shared" si="3"/>
        <v>Afsluttet</v>
      </c>
      <c r="O24" s="43"/>
    </row>
    <row r="25" spans="1:15" ht="14.55" x14ac:dyDescent="0.35">
      <c r="A25" s="107"/>
      <c r="B25" s="108"/>
      <c r="C25" s="109"/>
      <c r="D25" s="3"/>
      <c r="E25" s="3"/>
      <c r="F25" s="64"/>
      <c r="G25" s="90"/>
      <c r="H25" s="89"/>
      <c r="I25" s="76"/>
      <c r="J25" s="77"/>
      <c r="K25" s="68"/>
      <c r="O25" s="43"/>
    </row>
    <row r="26" spans="1:15" ht="14.55" x14ac:dyDescent="0.35">
      <c r="A26" s="4" t="s">
        <v>17</v>
      </c>
      <c r="B26" s="3"/>
      <c r="C26" s="3"/>
      <c r="D26" s="3"/>
      <c r="E26" s="3"/>
      <c r="F26" s="64"/>
      <c r="G26" s="90"/>
      <c r="H26" s="89"/>
      <c r="I26" s="76"/>
      <c r="J26" s="77"/>
      <c r="K26" s="68"/>
      <c r="O26" s="43"/>
    </row>
    <row r="27" spans="1:15" ht="14.55" x14ac:dyDescent="0.35">
      <c r="A27" s="3" t="s">
        <v>18</v>
      </c>
      <c r="B27" s="3"/>
      <c r="C27" s="3"/>
      <c r="D27" s="5">
        <v>35000</v>
      </c>
      <c r="E27" s="5">
        <v>35000</v>
      </c>
      <c r="F27" s="64">
        <f>Forbrugt!G24</f>
        <v>15000</v>
      </c>
      <c r="G27" s="88">
        <f>F27</f>
        <v>15000</v>
      </c>
      <c r="H27" s="89">
        <f>G27-F27</f>
        <v>0</v>
      </c>
      <c r="I27" s="76">
        <f t="shared" si="4"/>
        <v>15000</v>
      </c>
      <c r="J27" s="77">
        <f>I27-F27</f>
        <v>0</v>
      </c>
      <c r="K27" s="68" t="str">
        <f t="shared" si="3"/>
        <v>Afsluttet</v>
      </c>
      <c r="O27" s="43"/>
    </row>
    <row r="28" spans="1:15" ht="14.55" x14ac:dyDescent="0.35">
      <c r="A28" s="113" t="s">
        <v>19</v>
      </c>
      <c r="B28" s="114"/>
      <c r="C28" s="115"/>
      <c r="D28" s="5">
        <v>75000</v>
      </c>
      <c r="E28" s="5">
        <v>0</v>
      </c>
      <c r="F28" s="64">
        <f>Forbrugt!G25</f>
        <v>0</v>
      </c>
      <c r="G28" s="88">
        <v>0</v>
      </c>
      <c r="H28" s="89">
        <f>G28-F28</f>
        <v>0</v>
      </c>
      <c r="I28" s="76">
        <f t="shared" si="4"/>
        <v>0</v>
      </c>
      <c r="J28" s="79">
        <f>I28-F28</f>
        <v>0</v>
      </c>
      <c r="K28" s="68" t="str">
        <f t="shared" si="3"/>
        <v>Afsluttet</v>
      </c>
      <c r="O28" s="43"/>
    </row>
    <row r="29" spans="1:15" ht="14.55" x14ac:dyDescent="0.35">
      <c r="A29" s="113"/>
      <c r="B29" s="114"/>
      <c r="C29" s="115"/>
      <c r="D29" s="3"/>
      <c r="E29" s="3"/>
      <c r="F29" s="59"/>
      <c r="G29" s="90"/>
      <c r="H29" s="91"/>
      <c r="I29" s="76"/>
      <c r="J29" s="80"/>
      <c r="K29" s="69"/>
      <c r="O29" s="43"/>
    </row>
    <row r="30" spans="1:15" s="1" customFormat="1" ht="14.55" x14ac:dyDescent="0.35">
      <c r="A30" s="102" t="s">
        <v>20</v>
      </c>
      <c r="B30" s="103"/>
      <c r="C30" s="104"/>
      <c r="D30" s="6">
        <f>SUM(D12:D29)</f>
        <v>1098500</v>
      </c>
      <c r="E30" s="6">
        <f t="shared" ref="E30:G30" si="5">SUM(E12:E29)</f>
        <v>1149604</v>
      </c>
      <c r="F30" s="65">
        <f>SUM(F12:F29)</f>
        <v>269793</v>
      </c>
      <c r="G30" s="92">
        <f t="shared" si="5"/>
        <v>898528</v>
      </c>
      <c r="H30" s="93">
        <f>SUM(H12:H29)</f>
        <v>628735</v>
      </c>
      <c r="I30" s="81">
        <f>SUM(I12:I29)</f>
        <v>928528</v>
      </c>
      <c r="J30" s="82">
        <f>SUM(J12:J29)</f>
        <v>658735</v>
      </c>
      <c r="K30" s="70"/>
      <c r="O30" s="43"/>
    </row>
    <row r="31" spans="1:15" ht="14.55" x14ac:dyDescent="0.35">
      <c r="A31" s="113"/>
      <c r="B31" s="114"/>
      <c r="C31" s="115"/>
      <c r="D31" s="3"/>
      <c r="E31" s="3"/>
      <c r="F31" s="59"/>
      <c r="G31" s="90"/>
      <c r="H31" s="91"/>
      <c r="I31" s="78"/>
      <c r="J31" s="100"/>
      <c r="K31" s="22"/>
    </row>
    <row r="32" spans="1:15" s="1" customFormat="1" x14ac:dyDescent="0.3">
      <c r="A32" s="102" t="s">
        <v>55</v>
      </c>
      <c r="B32" s="103"/>
      <c r="C32" s="104"/>
      <c r="D32" s="8">
        <f>$D$8-D30</f>
        <v>8153</v>
      </c>
      <c r="E32" s="8">
        <f>$D$8-E30</f>
        <v>-42951</v>
      </c>
      <c r="F32" s="61"/>
      <c r="G32" s="98">
        <f>$D$8-G30</f>
        <v>208125</v>
      </c>
      <c r="H32" s="99"/>
      <c r="I32" s="81">
        <f>D8-I30</f>
        <v>178125</v>
      </c>
      <c r="J32" s="101"/>
      <c r="K32" s="20"/>
    </row>
    <row r="33" spans="1:11" s="1" customFormat="1" ht="15" thickBot="1" x14ac:dyDescent="0.35">
      <c r="A33" s="102" t="s">
        <v>56</v>
      </c>
      <c r="B33" s="103"/>
      <c r="C33" s="104"/>
      <c r="D33" s="8">
        <f>D32+D16</f>
        <v>108153</v>
      </c>
      <c r="E33" s="8">
        <f>E32+E16</f>
        <v>57049</v>
      </c>
      <c r="F33" s="61"/>
      <c r="G33" s="95">
        <f>G32+G16</f>
        <v>308125</v>
      </c>
      <c r="H33" s="96"/>
      <c r="I33" s="97">
        <f>I32+I16</f>
        <v>308125</v>
      </c>
      <c r="J33" s="83"/>
      <c r="K33" s="20"/>
    </row>
  </sheetData>
  <mergeCells count="27">
    <mergeCell ref="A7:C7"/>
    <mergeCell ref="A8:C8"/>
    <mergeCell ref="A32:C32"/>
    <mergeCell ref="A19:C19"/>
    <mergeCell ref="A20:C20"/>
    <mergeCell ref="A28:C28"/>
    <mergeCell ref="A29:C29"/>
    <mergeCell ref="A30:C30"/>
    <mergeCell ref="A31:C31"/>
    <mergeCell ref="A23:C23"/>
    <mergeCell ref="A11:C11"/>
    <mergeCell ref="A33:C33"/>
    <mergeCell ref="A1:K1"/>
    <mergeCell ref="A18:C18"/>
    <mergeCell ref="A25:C25"/>
    <mergeCell ref="A12:C12"/>
    <mergeCell ref="A13:C13"/>
    <mergeCell ref="A14:C14"/>
    <mergeCell ref="A16:C16"/>
    <mergeCell ref="A17:C17"/>
    <mergeCell ref="A22:C22"/>
    <mergeCell ref="F4:H5"/>
    <mergeCell ref="A2:D2"/>
    <mergeCell ref="A9:I9"/>
    <mergeCell ref="A4:C4"/>
    <mergeCell ref="A5:C5"/>
    <mergeCell ref="A6:C6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L18" sqref="L18"/>
    </sheetView>
  </sheetViews>
  <sheetFormatPr defaultRowHeight="14.4" x14ac:dyDescent="0.3"/>
  <cols>
    <col min="8" max="8" width="10" bestFit="1" customWidth="1"/>
    <col min="10" max="10" width="10" bestFit="1" customWidth="1"/>
    <col min="12" max="12" width="10" bestFit="1" customWidth="1"/>
    <col min="14" max="14" width="10" bestFit="1" customWidth="1"/>
    <col min="16" max="16" width="9.77734375" customWidth="1"/>
  </cols>
  <sheetData>
    <row r="1" spans="1:16" ht="18.45" x14ac:dyDescent="0.45">
      <c r="E1" s="31"/>
      <c r="F1" s="31"/>
      <c r="G1" s="31" t="s">
        <v>28</v>
      </c>
      <c r="H1" s="31">
        <v>2013</v>
      </c>
      <c r="I1" s="31"/>
      <c r="J1" s="31">
        <v>2014</v>
      </c>
      <c r="K1" s="31"/>
      <c r="L1" s="31">
        <v>2015</v>
      </c>
      <c r="M1" s="31"/>
      <c r="N1" s="31">
        <v>2016</v>
      </c>
      <c r="O1" s="31"/>
      <c r="P1" s="31">
        <v>2017</v>
      </c>
    </row>
    <row r="2" spans="1:16" ht="18" x14ac:dyDescent="0.35">
      <c r="A2" s="1" t="s">
        <v>29</v>
      </c>
      <c r="H2" s="31"/>
      <c r="I2" s="31"/>
      <c r="J2" s="31"/>
      <c r="K2" s="31"/>
      <c r="L2" s="31"/>
      <c r="M2" s="31"/>
      <c r="N2" s="31"/>
      <c r="O2" s="31"/>
      <c r="P2" s="31"/>
    </row>
    <row r="3" spans="1:16" x14ac:dyDescent="0.3">
      <c r="A3" s="32" t="s">
        <v>30</v>
      </c>
      <c r="B3" s="1"/>
      <c r="C3" s="1"/>
      <c r="D3" s="1"/>
      <c r="E3" s="1"/>
      <c r="F3" s="1"/>
      <c r="G3" s="33">
        <v>772369</v>
      </c>
      <c r="H3" s="33">
        <v>0</v>
      </c>
      <c r="I3" s="33"/>
      <c r="J3" s="33">
        <v>182552</v>
      </c>
      <c r="K3" s="33"/>
      <c r="L3" s="33">
        <v>182552</v>
      </c>
      <c r="M3" s="33"/>
      <c r="N3" s="33">
        <v>188995</v>
      </c>
      <c r="O3" s="33"/>
      <c r="P3" s="33">
        <v>218270</v>
      </c>
    </row>
    <row r="4" spans="1:16" ht="14.55" x14ac:dyDescent="0.35">
      <c r="A4" s="32" t="s">
        <v>31</v>
      </c>
      <c r="B4" s="1"/>
      <c r="C4" s="1"/>
      <c r="D4" s="1"/>
      <c r="E4" s="1"/>
      <c r="F4" s="1"/>
      <c r="G4" s="33">
        <v>200000</v>
      </c>
      <c r="H4" s="33">
        <v>40000</v>
      </c>
      <c r="I4" s="33"/>
      <c r="J4" s="33">
        <v>40000</v>
      </c>
      <c r="K4" s="33"/>
      <c r="L4" s="33">
        <v>40000</v>
      </c>
      <c r="M4" s="33"/>
      <c r="N4" s="33">
        <v>40000</v>
      </c>
      <c r="O4" s="33"/>
      <c r="P4" s="33">
        <v>40000</v>
      </c>
    </row>
    <row r="5" spans="1:16" ht="14.55" x14ac:dyDescent="0.35">
      <c r="A5" s="34" t="s">
        <v>32</v>
      </c>
      <c r="B5" s="35"/>
      <c r="C5" s="35"/>
      <c r="D5" s="35"/>
      <c r="E5" s="35"/>
      <c r="F5" s="35"/>
      <c r="G5" s="36">
        <v>127784</v>
      </c>
      <c r="H5" s="36">
        <v>127784</v>
      </c>
      <c r="I5" s="36"/>
      <c r="J5" s="36">
        <v>0</v>
      </c>
      <c r="K5" s="36"/>
      <c r="L5" s="36">
        <v>0</v>
      </c>
      <c r="M5" s="36"/>
      <c r="N5" s="36">
        <v>0</v>
      </c>
      <c r="O5" s="36"/>
      <c r="P5" s="36">
        <v>0</v>
      </c>
    </row>
    <row r="6" spans="1:16" ht="15" thickBot="1" x14ac:dyDescent="0.4">
      <c r="A6" s="1"/>
      <c r="B6" s="37"/>
      <c r="C6" s="37"/>
      <c r="D6" s="37"/>
      <c r="E6" s="37"/>
      <c r="F6" s="37"/>
      <c r="G6" s="52">
        <f>SUM(G3:G5)</f>
        <v>1100153</v>
      </c>
      <c r="H6" s="33"/>
      <c r="I6" s="33"/>
      <c r="J6" s="33"/>
      <c r="K6" s="33"/>
      <c r="L6" s="33"/>
      <c r="M6" s="33"/>
      <c r="N6" s="33"/>
      <c r="O6" s="33"/>
      <c r="P6" s="33"/>
    </row>
    <row r="7" spans="1:16" ht="15" thickTop="1" x14ac:dyDescent="0.35">
      <c r="A7" s="1"/>
      <c r="B7" s="37"/>
      <c r="C7" s="37"/>
      <c r="D7" s="37"/>
      <c r="E7" s="37"/>
      <c r="F7" s="37"/>
      <c r="G7" s="37"/>
      <c r="H7" s="33"/>
      <c r="I7" s="37"/>
      <c r="J7" s="37"/>
      <c r="K7" s="37"/>
      <c r="L7" s="37"/>
      <c r="M7" s="37"/>
      <c r="N7" s="37"/>
      <c r="O7" s="37"/>
      <c r="P7" s="37"/>
    </row>
    <row r="8" spans="1:16" ht="14.55" x14ac:dyDescent="0.35">
      <c r="A8" s="39" t="s">
        <v>33</v>
      </c>
      <c r="B8" s="39"/>
      <c r="C8" s="39"/>
      <c r="D8" s="39"/>
      <c r="E8" s="40" t="s">
        <v>34</v>
      </c>
      <c r="F8" s="40" t="s">
        <v>47</v>
      </c>
      <c r="G8" s="40" t="s">
        <v>28</v>
      </c>
      <c r="H8" s="41" t="s">
        <v>48</v>
      </c>
      <c r="I8" s="42"/>
      <c r="J8" s="41" t="s">
        <v>48</v>
      </c>
      <c r="K8" s="42"/>
      <c r="L8" s="41" t="s">
        <v>48</v>
      </c>
      <c r="M8" s="42"/>
      <c r="N8" s="41" t="s">
        <v>48</v>
      </c>
      <c r="O8" s="42"/>
      <c r="P8" s="41" t="s">
        <v>48</v>
      </c>
    </row>
    <row r="9" spans="1:16" ht="14.55" x14ac:dyDescent="0.35">
      <c r="A9" t="str">
        <f>Budget!A12:C12</f>
        <v>Kolbøtten</v>
      </c>
      <c r="E9" s="43">
        <f>F9-G9</f>
        <v>-14015</v>
      </c>
      <c r="F9" s="53">
        <f>'[1]2013'!G9</f>
        <v>70000</v>
      </c>
      <c r="G9" s="54">
        <f t="shared" ref="G9:G14" si="0">SUM(H9:P9)</f>
        <v>84015</v>
      </c>
      <c r="H9" s="54">
        <v>37302</v>
      </c>
      <c r="I9" s="54"/>
      <c r="J9" s="54">
        <v>43505</v>
      </c>
      <c r="K9" s="33"/>
      <c r="L9" s="33">
        <v>3208</v>
      </c>
      <c r="M9" s="33"/>
      <c r="N9" s="33"/>
      <c r="O9" s="33"/>
      <c r="P9" s="33"/>
    </row>
    <row r="10" spans="1:16" ht="14.55" x14ac:dyDescent="0.35">
      <c r="A10" t="str">
        <f>Budget!A13:C13</f>
        <v>Fælleshustorvet</v>
      </c>
      <c r="E10" s="43">
        <f t="shared" ref="E10:E20" si="1">F10-G10</f>
        <v>191371</v>
      </c>
      <c r="F10" s="43">
        <f>'[1]2013'!G10</f>
        <v>200000</v>
      </c>
      <c r="G10" s="33">
        <f t="shared" si="0"/>
        <v>8629</v>
      </c>
      <c r="H10" s="54"/>
      <c r="I10" s="54"/>
      <c r="J10" s="54">
        <v>0</v>
      </c>
      <c r="K10" s="33"/>
      <c r="L10" s="33">
        <v>8629</v>
      </c>
      <c r="M10" s="33"/>
      <c r="N10" s="33"/>
      <c r="O10" s="33"/>
      <c r="P10" s="33"/>
    </row>
    <row r="11" spans="1:16" ht="14.55" x14ac:dyDescent="0.35">
      <c r="A11" t="str">
        <f>Budget!A14:C14</f>
        <v>Energnisterne</v>
      </c>
      <c r="E11" s="43">
        <f t="shared" si="1"/>
        <v>46654</v>
      </c>
      <c r="F11" s="43">
        <f>'[1]2013'!G11</f>
        <v>50000</v>
      </c>
      <c r="G11" s="33">
        <f t="shared" si="0"/>
        <v>3346</v>
      </c>
      <c r="H11" s="54">
        <v>3346</v>
      </c>
      <c r="I11" s="54"/>
      <c r="J11" s="54">
        <v>0</v>
      </c>
      <c r="K11" s="33"/>
      <c r="L11" s="33">
        <v>0</v>
      </c>
      <c r="M11" s="33"/>
      <c r="N11" s="33"/>
      <c r="O11" s="33"/>
      <c r="P11" s="54"/>
    </row>
    <row r="12" spans="1:16" ht="14.55" x14ac:dyDescent="0.35">
      <c r="A12" t="str">
        <f>Budget!A15:C15</f>
        <v>Indvendig fornyelse af Fæ-hus</v>
      </c>
      <c r="E12" s="43">
        <f t="shared" si="1"/>
        <v>35404</v>
      </c>
      <c r="F12" s="43">
        <f>'[1]2013'!G12</f>
        <v>36000</v>
      </c>
      <c r="G12" s="33">
        <f t="shared" si="0"/>
        <v>596</v>
      </c>
      <c r="H12" s="54"/>
      <c r="I12" s="54"/>
      <c r="J12" s="54">
        <v>0</v>
      </c>
      <c r="K12" s="33"/>
      <c r="L12" s="33">
        <v>596</v>
      </c>
      <c r="M12" s="33"/>
      <c r="N12" s="33"/>
      <c r="O12" s="33"/>
      <c r="P12" s="33"/>
    </row>
    <row r="13" spans="1:16" ht="14.55" x14ac:dyDescent="0.35">
      <c r="A13" t="str">
        <f>Budget!A16:C16</f>
        <v>Gårdsalg</v>
      </c>
      <c r="E13" s="43">
        <f t="shared" si="1"/>
        <v>48735</v>
      </c>
      <c r="F13" s="43">
        <f>'[1]2013'!G13</f>
        <v>100000</v>
      </c>
      <c r="G13" s="33">
        <f t="shared" si="0"/>
        <v>51265</v>
      </c>
      <c r="H13" s="54">
        <v>9263</v>
      </c>
      <c r="I13" s="54"/>
      <c r="J13" s="54">
        <v>23056</v>
      </c>
      <c r="K13" s="33"/>
      <c r="L13" s="33">
        <v>18946</v>
      </c>
      <c r="M13" s="33"/>
      <c r="N13" s="33"/>
      <c r="O13" s="33"/>
      <c r="P13" s="33"/>
    </row>
    <row r="14" spans="1:16" ht="14.55" x14ac:dyDescent="0.35">
      <c r="A14" t="str">
        <f>Budget!A17:C17</f>
        <v>Svellemur</v>
      </c>
      <c r="E14" s="43">
        <f t="shared" si="1"/>
        <v>200000</v>
      </c>
      <c r="F14" s="43">
        <f>'[1]2013'!G14</f>
        <v>200000</v>
      </c>
      <c r="G14" s="33">
        <f t="shared" si="0"/>
        <v>0</v>
      </c>
      <c r="H14" s="54"/>
      <c r="I14" s="54"/>
      <c r="J14" s="54">
        <v>0</v>
      </c>
      <c r="K14" s="33"/>
      <c r="L14" s="33">
        <v>0</v>
      </c>
      <c r="M14" s="33"/>
      <c r="N14" s="33"/>
      <c r="O14" s="33"/>
      <c r="P14" s="33"/>
    </row>
    <row r="15" spans="1:16" ht="14.55" x14ac:dyDescent="0.35">
      <c r="G15" s="33"/>
      <c r="H15" s="54"/>
      <c r="I15" s="54"/>
      <c r="J15" s="54"/>
      <c r="K15" s="33"/>
      <c r="L15" s="33"/>
      <c r="M15" s="33"/>
      <c r="N15" s="33"/>
      <c r="O15" s="33"/>
      <c r="P15" s="33"/>
    </row>
    <row r="16" spans="1:16" ht="14.55" x14ac:dyDescent="0.35">
      <c r="A16" s="39" t="str">
        <f>Budget!A19:C19</f>
        <v>Planlagt vedligehold</v>
      </c>
      <c r="B16" s="46"/>
      <c r="E16" s="43">
        <f t="shared" si="1"/>
        <v>219058</v>
      </c>
      <c r="F16" s="43">
        <f>'[1]2013'!G16</f>
        <v>326000</v>
      </c>
      <c r="G16" s="33">
        <f>SUM(H16:P16)</f>
        <v>106942</v>
      </c>
      <c r="H16" s="54">
        <f>SUM(H17:H20)</f>
        <v>20275</v>
      </c>
      <c r="I16" s="54"/>
      <c r="J16" s="54">
        <f>SUM(J17:J20)</f>
        <v>40417</v>
      </c>
      <c r="K16" s="33"/>
      <c r="L16" s="54">
        <f>SUM(L17:L20)</f>
        <v>46250</v>
      </c>
      <c r="M16" s="33"/>
      <c r="N16" s="33"/>
      <c r="O16" s="33"/>
      <c r="P16" s="33"/>
    </row>
    <row r="17" spans="1:16" ht="14.55" x14ac:dyDescent="0.35">
      <c r="A17" t="str">
        <f>Budget!A20:C20</f>
        <v>Nye vinduer i Fæ-hus</v>
      </c>
      <c r="E17" s="48">
        <f t="shared" si="1"/>
        <v>136012</v>
      </c>
      <c r="F17" s="48">
        <f>'[1]2013'!G17</f>
        <v>185000</v>
      </c>
      <c r="G17" s="50">
        <f t="shared" ref="G17:G25" si="2">SUM(H17:P17)</f>
        <v>48988</v>
      </c>
      <c r="H17" s="55">
        <v>8571</v>
      </c>
      <c r="I17" s="55"/>
      <c r="J17" s="55">
        <v>40417</v>
      </c>
      <c r="K17" s="50"/>
      <c r="L17" s="50">
        <v>0</v>
      </c>
      <c r="M17" s="50"/>
      <c r="N17" s="50"/>
      <c r="O17" s="50"/>
      <c r="P17" s="50"/>
    </row>
    <row r="18" spans="1:16" ht="14.55" x14ac:dyDescent="0.35">
      <c r="A18" t="str">
        <f>Budget!A21:C21</f>
        <v>Tag- og skotrender på Fæ-hus</v>
      </c>
      <c r="E18" s="48">
        <f t="shared" si="1"/>
        <v>53750</v>
      </c>
      <c r="F18" s="48">
        <f>'[1]2013'!G18</f>
        <v>100000</v>
      </c>
      <c r="G18" s="50">
        <f t="shared" si="2"/>
        <v>46250</v>
      </c>
      <c r="H18" s="55"/>
      <c r="I18" s="55"/>
      <c r="J18" s="55">
        <v>0</v>
      </c>
      <c r="K18" s="50"/>
      <c r="L18" s="50">
        <v>46250</v>
      </c>
      <c r="M18" s="50"/>
      <c r="N18" s="50"/>
      <c r="O18" s="50"/>
      <c r="P18" s="50"/>
    </row>
    <row r="19" spans="1:16" ht="14.55" x14ac:dyDescent="0.35">
      <c r="A19" t="str">
        <f>Budget!A22:C22</f>
        <v>Asfalt på P-plads</v>
      </c>
      <c r="E19" s="48">
        <f t="shared" si="1"/>
        <v>4296</v>
      </c>
      <c r="F19" s="48">
        <f>'[1]2013'!G19</f>
        <v>16000</v>
      </c>
      <c r="G19" s="50">
        <f t="shared" si="2"/>
        <v>11704</v>
      </c>
      <c r="H19" s="55">
        <v>11704</v>
      </c>
      <c r="I19" s="55"/>
      <c r="J19" s="55">
        <v>0</v>
      </c>
      <c r="K19" s="50"/>
      <c r="L19" s="50">
        <v>0</v>
      </c>
      <c r="M19" s="50"/>
      <c r="N19" s="50"/>
      <c r="O19" s="50"/>
      <c r="P19" s="50"/>
    </row>
    <row r="20" spans="1:16" ht="14.55" x14ac:dyDescent="0.35">
      <c r="A20" t="str">
        <f>Budget!A23:C23</f>
        <v>Indkørsel Syd</v>
      </c>
      <c r="E20" s="48">
        <f t="shared" si="1"/>
        <v>25000</v>
      </c>
      <c r="F20" s="48">
        <f>'[1]2013'!G20</f>
        <v>25000</v>
      </c>
      <c r="G20" s="50">
        <f t="shared" si="2"/>
        <v>0</v>
      </c>
      <c r="H20" s="55"/>
      <c r="I20" s="55"/>
      <c r="J20" s="55">
        <v>0</v>
      </c>
      <c r="K20" s="50"/>
      <c r="L20" s="50">
        <v>0</v>
      </c>
      <c r="M20" s="50"/>
      <c r="N20" s="50"/>
      <c r="O20" s="50"/>
      <c r="P20" s="50"/>
    </row>
    <row r="21" spans="1:16" ht="14.55" x14ac:dyDescent="0.35">
      <c r="A21" t="str">
        <f>Budget!A24:C24</f>
        <v>Reparation af skorstene</v>
      </c>
      <c r="E21" s="48"/>
      <c r="F21" s="48"/>
      <c r="G21" s="50"/>
      <c r="H21" s="55"/>
      <c r="I21" s="55"/>
      <c r="J21" s="55"/>
      <c r="K21" s="50"/>
      <c r="L21" s="50"/>
      <c r="M21" s="50"/>
      <c r="N21" s="50"/>
      <c r="O21" s="50"/>
      <c r="P21" s="50"/>
    </row>
    <row r="22" spans="1:16" ht="14.55" x14ac:dyDescent="0.35">
      <c r="E22" s="43"/>
      <c r="F22" s="43"/>
      <c r="G22" s="33"/>
      <c r="H22" s="54"/>
      <c r="I22" s="54"/>
      <c r="J22" s="54"/>
      <c r="K22" s="33"/>
      <c r="L22" s="33"/>
      <c r="M22" s="33"/>
      <c r="N22" s="33"/>
      <c r="O22" s="33"/>
      <c r="P22" s="33"/>
    </row>
    <row r="23" spans="1:16" ht="14.55" x14ac:dyDescent="0.35">
      <c r="A23" s="39" t="str">
        <f>Budget!A26:C26</f>
        <v>Planlagte nyanskaffelser</v>
      </c>
      <c r="B23" s="39"/>
      <c r="E23" s="43">
        <f t="shared" ref="E23:E25" si="3">F23-G23</f>
        <v>95000</v>
      </c>
      <c r="F23" s="43">
        <f>'[1]2013'!G22</f>
        <v>110000</v>
      </c>
      <c r="G23" s="33">
        <f t="shared" si="2"/>
        <v>15000</v>
      </c>
      <c r="H23" s="54">
        <f>SUM(H24:H25)</f>
        <v>0</v>
      </c>
      <c r="I23" s="54"/>
      <c r="J23" s="54">
        <f>SUM(J24:J25)</f>
        <v>15000</v>
      </c>
      <c r="K23" s="33"/>
      <c r="L23" s="54">
        <f>SUM(L24:L25)</f>
        <v>0</v>
      </c>
      <c r="M23" s="33"/>
      <c r="N23" s="33"/>
      <c r="O23" s="33"/>
      <c r="P23" s="33"/>
    </row>
    <row r="24" spans="1:16" ht="14.55" x14ac:dyDescent="0.35">
      <c r="A24" t="str">
        <f>Budget!A27:C27</f>
        <v>Arbejdsbesparende maskiner</v>
      </c>
      <c r="E24" s="48">
        <f t="shared" si="3"/>
        <v>20000</v>
      </c>
      <c r="F24" s="48">
        <f>'[1]2013'!G23</f>
        <v>35000</v>
      </c>
      <c r="G24" s="50">
        <f t="shared" si="2"/>
        <v>15000</v>
      </c>
      <c r="H24" s="55">
        <v>0</v>
      </c>
      <c r="I24" s="55"/>
      <c r="J24" s="55">
        <v>15000</v>
      </c>
      <c r="K24" s="50"/>
      <c r="L24" s="50">
        <v>0</v>
      </c>
      <c r="M24" s="50"/>
      <c r="N24" s="50"/>
      <c r="O24" s="50"/>
      <c r="P24" s="50"/>
    </row>
    <row r="25" spans="1:16" ht="14.55" x14ac:dyDescent="0.35">
      <c r="A25" t="str">
        <f>Budget!A28:C28</f>
        <v>Opvaskemaskine</v>
      </c>
      <c r="E25" s="48">
        <f t="shared" si="3"/>
        <v>75000</v>
      </c>
      <c r="F25" s="48">
        <f>'[1]2013'!G24</f>
        <v>75000</v>
      </c>
      <c r="G25" s="50">
        <f t="shared" si="2"/>
        <v>0</v>
      </c>
      <c r="H25" s="55"/>
      <c r="I25" s="55"/>
      <c r="J25" s="55">
        <v>0</v>
      </c>
      <c r="K25" s="50"/>
      <c r="L25" s="50">
        <v>0</v>
      </c>
      <c r="M25" s="50"/>
      <c r="N25" s="50"/>
      <c r="O25" s="50"/>
      <c r="P25" s="50"/>
    </row>
    <row r="26" spans="1:16" ht="14.55" x14ac:dyDescent="0.35">
      <c r="E26" s="43"/>
      <c r="F26" s="43"/>
      <c r="G26" s="33"/>
      <c r="H26" s="54"/>
      <c r="I26" s="54"/>
      <c r="J26" s="54"/>
      <c r="K26" s="33"/>
      <c r="L26" s="33"/>
      <c r="M26" s="33"/>
      <c r="N26" s="33"/>
      <c r="O26" s="33"/>
      <c r="P26" s="33"/>
    </row>
    <row r="27" spans="1:16" ht="14.55" x14ac:dyDescent="0.35">
      <c r="A27" s="56" t="s">
        <v>28</v>
      </c>
      <c r="B27" s="56"/>
      <c r="E27" s="43">
        <f>SUM(E9:E14)+E16+E23</f>
        <v>822207</v>
      </c>
      <c r="F27" s="43">
        <f t="shared" ref="F27:P27" si="4">SUM(F9:F14)+F16+F23</f>
        <v>1092000</v>
      </c>
      <c r="G27" s="43">
        <f>SUM(G9:G14)+G16+G23</f>
        <v>269793</v>
      </c>
      <c r="H27" s="43">
        <f t="shared" si="4"/>
        <v>70186</v>
      </c>
      <c r="I27" s="43"/>
      <c r="J27" s="43">
        <f t="shared" si="4"/>
        <v>121978</v>
      </c>
      <c r="K27" s="43"/>
      <c r="L27" s="43">
        <f t="shared" si="4"/>
        <v>77629</v>
      </c>
      <c r="M27" s="43"/>
      <c r="N27" s="43">
        <f t="shared" si="4"/>
        <v>0</v>
      </c>
      <c r="O27" s="43"/>
      <c r="P27" s="43">
        <f t="shared" si="4"/>
        <v>0</v>
      </c>
    </row>
    <row r="28" spans="1:16" s="57" customFormat="1" ht="12" x14ac:dyDescent="0.3">
      <c r="A28" s="57" t="str">
        <f>A13</f>
        <v>Gårdsalg</v>
      </c>
      <c r="E28" s="58">
        <f>E13</f>
        <v>48735</v>
      </c>
      <c r="F28" s="58">
        <f t="shared" ref="F28:P28" si="5">F13</f>
        <v>100000</v>
      </c>
      <c r="G28" s="58">
        <f t="shared" si="5"/>
        <v>51265</v>
      </c>
      <c r="H28" s="58">
        <f t="shared" si="5"/>
        <v>9263</v>
      </c>
      <c r="I28" s="58"/>
      <c r="J28" s="58">
        <f t="shared" si="5"/>
        <v>23056</v>
      </c>
      <c r="K28" s="58"/>
      <c r="L28" s="58">
        <f t="shared" si="5"/>
        <v>18946</v>
      </c>
      <c r="M28" s="58"/>
      <c r="N28" s="58">
        <f t="shared" si="5"/>
        <v>0</v>
      </c>
      <c r="O28" s="58"/>
      <c r="P28" s="58">
        <f t="shared" si="5"/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H13" sqref="H13"/>
    </sheetView>
  </sheetViews>
  <sheetFormatPr defaultRowHeight="14.4" x14ac:dyDescent="0.3"/>
  <sheetData>
    <row r="1" spans="1:17" ht="18.45" x14ac:dyDescent="0.45">
      <c r="E1" s="31"/>
      <c r="F1" s="31"/>
      <c r="G1" s="31" t="s">
        <v>28</v>
      </c>
      <c r="H1" s="31">
        <v>2013</v>
      </c>
      <c r="I1" s="31"/>
      <c r="J1" s="31">
        <v>2014</v>
      </c>
      <c r="K1" s="31"/>
      <c r="L1" s="31">
        <v>2015</v>
      </c>
      <c r="M1" s="31"/>
      <c r="N1" s="31">
        <v>2016</v>
      </c>
      <c r="O1" s="31"/>
      <c r="P1" s="31">
        <v>2017</v>
      </c>
      <c r="Q1" s="31"/>
    </row>
    <row r="2" spans="1:17" ht="18" x14ac:dyDescent="0.35">
      <c r="A2" s="1" t="s">
        <v>29</v>
      </c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x14ac:dyDescent="0.3">
      <c r="A3" s="32" t="s">
        <v>30</v>
      </c>
      <c r="B3" s="1"/>
      <c r="C3" s="1"/>
      <c r="D3" s="1"/>
      <c r="E3" s="1"/>
      <c r="F3" s="1"/>
      <c r="G3" s="33">
        <f>SUM(H3:Q3)</f>
        <v>772369</v>
      </c>
      <c r="H3" s="1"/>
      <c r="I3" s="33"/>
      <c r="J3" s="33">
        <v>182552</v>
      </c>
      <c r="K3" s="33"/>
      <c r="L3" s="33">
        <v>182552</v>
      </c>
      <c r="M3" s="33"/>
      <c r="N3" s="33">
        <f>L3+6443</f>
        <v>188995</v>
      </c>
      <c r="O3" s="33"/>
      <c r="P3" s="33">
        <f>N3+29275</f>
        <v>218270</v>
      </c>
      <c r="Q3" s="33"/>
    </row>
    <row r="4" spans="1:17" ht="14.55" x14ac:dyDescent="0.35">
      <c r="A4" s="32" t="s">
        <v>31</v>
      </c>
      <c r="B4" s="1"/>
      <c r="C4" s="1"/>
      <c r="D4" s="1"/>
      <c r="E4" s="1"/>
      <c r="F4" s="1"/>
      <c r="G4" s="33">
        <f>SUM(H4:Q4)</f>
        <v>200000</v>
      </c>
      <c r="H4" s="33">
        <v>40000</v>
      </c>
      <c r="I4" s="33"/>
      <c r="J4" s="33">
        <v>40000</v>
      </c>
      <c r="K4" s="33"/>
      <c r="L4" s="33">
        <v>40000</v>
      </c>
      <c r="M4" s="33"/>
      <c r="N4" s="33">
        <v>40000</v>
      </c>
      <c r="O4" s="33"/>
      <c r="P4" s="33">
        <v>40000</v>
      </c>
      <c r="Q4" s="33"/>
    </row>
    <row r="5" spans="1:17" ht="14.55" x14ac:dyDescent="0.35">
      <c r="A5" s="34" t="s">
        <v>32</v>
      </c>
      <c r="B5" s="35"/>
      <c r="C5" s="35"/>
      <c r="D5" s="35"/>
      <c r="E5" s="35"/>
      <c r="F5" s="35"/>
      <c r="G5" s="36">
        <f>SUM(H5:Q5)</f>
        <v>127784</v>
      </c>
      <c r="H5" s="36">
        <v>127784</v>
      </c>
      <c r="I5" s="35"/>
      <c r="J5" s="35"/>
      <c r="K5" s="35"/>
      <c r="L5" s="35"/>
      <c r="M5" s="35"/>
      <c r="N5" s="35"/>
      <c r="O5" s="35"/>
      <c r="P5" s="35"/>
      <c r="Q5" s="37"/>
    </row>
    <row r="6" spans="1:17" ht="15" thickBot="1" x14ac:dyDescent="0.4">
      <c r="A6" s="1"/>
      <c r="B6" s="37"/>
      <c r="C6" s="37"/>
      <c r="D6" s="37"/>
      <c r="E6" s="37"/>
      <c r="F6" s="37"/>
      <c r="G6" s="38">
        <f>SUM(G3:G5)</f>
        <v>1100153</v>
      </c>
      <c r="H6" s="33"/>
      <c r="I6" s="37"/>
      <c r="J6" s="37"/>
      <c r="K6" s="37"/>
      <c r="L6" s="37"/>
      <c r="M6" s="37"/>
      <c r="N6" s="37"/>
      <c r="O6" s="37"/>
      <c r="P6" s="37"/>
      <c r="Q6" s="37"/>
    </row>
    <row r="7" spans="1:17" ht="15" thickTop="1" x14ac:dyDescent="0.35">
      <c r="A7" s="1"/>
      <c r="B7" s="37"/>
      <c r="C7" s="37"/>
      <c r="D7" s="37"/>
      <c r="E7" s="37"/>
      <c r="F7" s="37"/>
      <c r="G7" s="37"/>
      <c r="H7" s="33"/>
      <c r="I7" s="37"/>
      <c r="J7" s="37"/>
      <c r="K7" s="37"/>
      <c r="L7" s="37"/>
      <c r="M7" s="37"/>
      <c r="N7" s="37"/>
      <c r="O7" s="37"/>
      <c r="P7" s="37"/>
      <c r="Q7" s="37"/>
    </row>
    <row r="8" spans="1:17" ht="14.55" x14ac:dyDescent="0.35">
      <c r="A8" s="39" t="s">
        <v>33</v>
      </c>
      <c r="B8" s="39"/>
      <c r="C8" s="39"/>
      <c r="D8" s="39"/>
      <c r="E8" s="40" t="s">
        <v>34</v>
      </c>
      <c r="F8" s="40" t="s">
        <v>22</v>
      </c>
      <c r="G8" s="40" t="s">
        <v>28</v>
      </c>
      <c r="H8" s="41" t="s">
        <v>35</v>
      </c>
      <c r="I8" s="42"/>
      <c r="J8" s="41" t="s">
        <v>35</v>
      </c>
      <c r="K8" s="42"/>
      <c r="L8" s="41" t="s">
        <v>35</v>
      </c>
      <c r="M8" s="42"/>
      <c r="N8" s="41" t="s">
        <v>35</v>
      </c>
      <c r="O8" s="42"/>
      <c r="P8" s="41" t="s">
        <v>35</v>
      </c>
      <c r="Q8" s="37"/>
    </row>
    <row r="9" spans="1:17" x14ac:dyDescent="0.3">
      <c r="A9" t="s">
        <v>7</v>
      </c>
      <c r="E9" s="43">
        <f t="shared" ref="E9:E14" si="0">G9-F9</f>
        <v>70000</v>
      </c>
      <c r="F9">
        <v>0</v>
      </c>
      <c r="G9" s="33">
        <f t="shared" ref="G9:G14" si="1">SUM(H9:P9)</f>
        <v>70000</v>
      </c>
      <c r="H9" s="33">
        <v>70000</v>
      </c>
      <c r="I9" s="33"/>
      <c r="J9" s="33"/>
      <c r="K9" s="33"/>
      <c r="L9" s="33"/>
      <c r="M9" s="33"/>
      <c r="N9" s="33"/>
      <c r="O9" s="33"/>
      <c r="P9" s="33"/>
      <c r="Q9" s="44"/>
    </row>
    <row r="10" spans="1:17" x14ac:dyDescent="0.3">
      <c r="A10" t="s">
        <v>8</v>
      </c>
      <c r="E10" s="43">
        <f t="shared" si="0"/>
        <v>200000</v>
      </c>
      <c r="F10">
        <v>0</v>
      </c>
      <c r="G10" s="33">
        <f t="shared" si="1"/>
        <v>200000</v>
      </c>
      <c r="H10" s="33"/>
      <c r="I10" s="33"/>
      <c r="J10" s="33"/>
      <c r="K10" s="33"/>
      <c r="L10" s="33"/>
      <c r="M10" s="33"/>
      <c r="N10" s="33">
        <v>150000</v>
      </c>
      <c r="O10" s="33"/>
      <c r="P10" s="33">
        <v>50000</v>
      </c>
      <c r="Q10" s="44"/>
    </row>
    <row r="11" spans="1:17" ht="14.55" x14ac:dyDescent="0.35">
      <c r="A11" t="s">
        <v>36</v>
      </c>
      <c r="E11" s="43">
        <f t="shared" si="0"/>
        <v>50000</v>
      </c>
      <c r="F11">
        <v>0</v>
      </c>
      <c r="G11" s="33">
        <f t="shared" si="1"/>
        <v>50000</v>
      </c>
      <c r="H11" s="33">
        <v>10000</v>
      </c>
      <c r="I11" s="33"/>
      <c r="J11" s="33">
        <v>10000</v>
      </c>
      <c r="K11" s="33"/>
      <c r="L11" s="33">
        <v>10000</v>
      </c>
      <c r="M11" s="33"/>
      <c r="N11" s="33">
        <v>10000</v>
      </c>
      <c r="O11" s="33"/>
      <c r="P11" s="33">
        <v>10000</v>
      </c>
      <c r="Q11" s="45"/>
    </row>
    <row r="12" spans="1:17" x14ac:dyDescent="0.3">
      <c r="A12" t="s">
        <v>37</v>
      </c>
      <c r="E12" s="43">
        <f t="shared" si="0"/>
        <v>36000</v>
      </c>
      <c r="F12">
        <v>0</v>
      </c>
      <c r="G12" s="33">
        <f t="shared" si="1"/>
        <v>36000</v>
      </c>
      <c r="H12" s="33">
        <v>36000</v>
      </c>
      <c r="I12" s="33"/>
      <c r="J12" s="33"/>
      <c r="K12" s="33"/>
      <c r="L12" s="33"/>
      <c r="M12" s="33"/>
      <c r="N12" s="33"/>
      <c r="O12" s="33"/>
      <c r="P12" s="33"/>
      <c r="Q12" s="44"/>
    </row>
    <row r="13" spans="1:17" x14ac:dyDescent="0.3">
      <c r="A13" t="s">
        <v>11</v>
      </c>
      <c r="E13" s="43">
        <f t="shared" si="0"/>
        <v>100000</v>
      </c>
      <c r="F13">
        <v>0</v>
      </c>
      <c r="G13" s="33">
        <f t="shared" si="1"/>
        <v>100000</v>
      </c>
      <c r="H13" s="33">
        <v>5000</v>
      </c>
      <c r="I13" s="33"/>
      <c r="J13" s="33">
        <v>95000</v>
      </c>
      <c r="K13" s="33"/>
      <c r="L13" s="33"/>
      <c r="M13" s="33"/>
      <c r="N13" s="33"/>
      <c r="O13" s="33"/>
      <c r="P13" s="33"/>
      <c r="Q13" s="44"/>
    </row>
    <row r="14" spans="1:17" ht="14.55" x14ac:dyDescent="0.35">
      <c r="A14" t="s">
        <v>12</v>
      </c>
      <c r="E14" s="43">
        <f t="shared" si="0"/>
        <v>200000</v>
      </c>
      <c r="F14">
        <v>0</v>
      </c>
      <c r="G14" s="33">
        <f t="shared" si="1"/>
        <v>200000</v>
      </c>
      <c r="H14" s="33"/>
      <c r="I14" s="33"/>
      <c r="J14" s="33">
        <v>200000</v>
      </c>
      <c r="K14" s="33"/>
      <c r="L14" s="33"/>
      <c r="M14" s="33"/>
      <c r="N14" s="33"/>
      <c r="O14" s="33"/>
      <c r="P14" s="33"/>
      <c r="Q14" s="44"/>
    </row>
    <row r="15" spans="1:17" ht="14.55" x14ac:dyDescent="0.35"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44"/>
    </row>
    <row r="16" spans="1:17" ht="14.55" x14ac:dyDescent="0.35">
      <c r="A16" s="39" t="s">
        <v>38</v>
      </c>
      <c r="B16" s="46"/>
      <c r="E16" s="43">
        <f>G16-F16</f>
        <v>326000</v>
      </c>
      <c r="F16">
        <v>0</v>
      </c>
      <c r="G16" s="33">
        <f>SUM(H16:P16)</f>
        <v>326000</v>
      </c>
      <c r="H16" s="33">
        <f>SUM(H17:H20)</f>
        <v>16000</v>
      </c>
      <c r="I16" s="33"/>
      <c r="J16" s="33">
        <f>SUM(J17:J20)</f>
        <v>235000</v>
      </c>
      <c r="K16" s="33"/>
      <c r="L16" s="33">
        <f>SUM(L17:L20)</f>
        <v>0</v>
      </c>
      <c r="M16" s="33"/>
      <c r="N16" s="33">
        <f>SUM(N17:N20)</f>
        <v>50000</v>
      </c>
      <c r="O16" s="33"/>
      <c r="P16" s="33">
        <f>SUM(P17:P20)</f>
        <v>25000</v>
      </c>
      <c r="Q16" s="44"/>
    </row>
    <row r="17" spans="1:17" x14ac:dyDescent="0.3">
      <c r="A17" s="47" t="s">
        <v>39</v>
      </c>
      <c r="E17" s="48">
        <f>G17-F17</f>
        <v>185000</v>
      </c>
      <c r="F17" s="49">
        <v>0</v>
      </c>
      <c r="G17" s="50">
        <f>SUM(H17:P17)</f>
        <v>185000</v>
      </c>
      <c r="H17" s="33"/>
      <c r="I17" s="33"/>
      <c r="J17" s="33">
        <v>185000</v>
      </c>
      <c r="K17" s="33"/>
      <c r="L17" s="33"/>
      <c r="M17" s="33"/>
      <c r="N17" s="33"/>
      <c r="O17" s="33"/>
      <c r="P17" s="33"/>
      <c r="Q17" s="44"/>
    </row>
    <row r="18" spans="1:17" x14ac:dyDescent="0.3">
      <c r="A18" s="47" t="s">
        <v>40</v>
      </c>
      <c r="E18" s="48">
        <f>G18-F18</f>
        <v>100000</v>
      </c>
      <c r="F18" s="49">
        <v>0</v>
      </c>
      <c r="G18" s="50">
        <f>SUM(H18:P18)</f>
        <v>100000</v>
      </c>
      <c r="H18" s="33"/>
      <c r="I18" s="33"/>
      <c r="J18" s="33">
        <v>50000</v>
      </c>
      <c r="K18" s="33"/>
      <c r="L18" s="33"/>
      <c r="M18" s="33"/>
      <c r="N18" s="33">
        <v>50000</v>
      </c>
      <c r="O18" s="33"/>
      <c r="P18" s="33"/>
      <c r="Q18" s="44"/>
    </row>
    <row r="19" spans="1:17" ht="14.55" x14ac:dyDescent="0.35">
      <c r="A19" s="47" t="s">
        <v>41</v>
      </c>
      <c r="E19" s="48">
        <f>G19-F19</f>
        <v>16000</v>
      </c>
      <c r="F19" s="49">
        <v>0</v>
      </c>
      <c r="G19" s="50">
        <f>SUM(H19:P19)</f>
        <v>16000</v>
      </c>
      <c r="H19" s="33">
        <v>16000</v>
      </c>
      <c r="I19" s="33"/>
      <c r="J19" s="33"/>
      <c r="K19" s="33"/>
      <c r="L19" s="33"/>
      <c r="M19" s="33"/>
      <c r="N19" s="33"/>
      <c r="O19" s="33"/>
      <c r="P19" s="33"/>
      <c r="Q19" s="44"/>
    </row>
    <row r="20" spans="1:17" x14ac:dyDescent="0.3">
      <c r="A20" s="47" t="s">
        <v>42</v>
      </c>
      <c r="E20" s="48">
        <f>G20-F20</f>
        <v>25000</v>
      </c>
      <c r="F20" s="49">
        <v>0</v>
      </c>
      <c r="G20" s="50">
        <f>SUM(H20:P20)</f>
        <v>25000</v>
      </c>
      <c r="H20" s="33"/>
      <c r="I20" s="33"/>
      <c r="J20" s="33"/>
      <c r="K20" s="33"/>
      <c r="L20" s="33"/>
      <c r="M20" s="33"/>
      <c r="N20" s="33"/>
      <c r="O20" s="33"/>
      <c r="P20" s="33">
        <v>25000</v>
      </c>
      <c r="Q20" s="51"/>
    </row>
    <row r="21" spans="1:17" ht="14.55" x14ac:dyDescent="0.35">
      <c r="E21" s="4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44"/>
    </row>
    <row r="22" spans="1:17" ht="14.55" x14ac:dyDescent="0.35">
      <c r="A22" s="39" t="s">
        <v>43</v>
      </c>
      <c r="B22" s="39"/>
      <c r="E22" s="43">
        <f>G22-F22</f>
        <v>110000</v>
      </c>
      <c r="F22">
        <v>0</v>
      </c>
      <c r="G22" s="33">
        <f>SUM(H22:P22)</f>
        <v>110000</v>
      </c>
      <c r="H22" s="33">
        <f>SUM(H23:H24)</f>
        <v>20000</v>
      </c>
      <c r="I22" s="33"/>
      <c r="J22" s="33">
        <f>SUM(J23:J24)</f>
        <v>15000</v>
      </c>
      <c r="K22" s="33"/>
      <c r="L22" s="33">
        <f>SUM(L23:L24)</f>
        <v>0</v>
      </c>
      <c r="M22" s="33"/>
      <c r="N22" s="33">
        <f>SUM(N23:N24)</f>
        <v>0</v>
      </c>
      <c r="O22" s="33"/>
      <c r="P22" s="33">
        <f>SUM(P23:P24)</f>
        <v>75000</v>
      </c>
      <c r="Q22" s="44"/>
    </row>
    <row r="23" spans="1:17" ht="14.55" x14ac:dyDescent="0.35">
      <c r="A23" s="47" t="s">
        <v>44</v>
      </c>
      <c r="E23" s="48">
        <f>G23-F23</f>
        <v>35000</v>
      </c>
      <c r="F23" s="49">
        <v>0</v>
      </c>
      <c r="G23" s="50">
        <f>SUM(H23:P23)</f>
        <v>35000</v>
      </c>
      <c r="H23" s="33">
        <v>20000</v>
      </c>
      <c r="I23" s="33"/>
      <c r="J23" s="33">
        <v>15000</v>
      </c>
      <c r="K23" s="33"/>
      <c r="L23" s="33"/>
      <c r="M23" s="33"/>
      <c r="N23" s="33"/>
      <c r="O23" s="33"/>
      <c r="P23" s="33"/>
      <c r="Q23" s="44"/>
    </row>
    <row r="24" spans="1:17" ht="14.55" x14ac:dyDescent="0.35">
      <c r="A24" s="47" t="s">
        <v>45</v>
      </c>
      <c r="E24" s="48">
        <f>G24-F24</f>
        <v>75000</v>
      </c>
      <c r="F24" s="49">
        <v>0</v>
      </c>
      <c r="G24" s="50">
        <f>SUM(H24:P24)</f>
        <v>75000</v>
      </c>
      <c r="H24" s="33"/>
      <c r="I24" s="33"/>
      <c r="J24" s="33"/>
      <c r="K24" s="33"/>
      <c r="L24" s="33"/>
      <c r="M24" s="33"/>
      <c r="N24" s="33"/>
      <c r="O24" s="33"/>
      <c r="P24" s="33">
        <v>75000</v>
      </c>
      <c r="Q24" s="51"/>
    </row>
    <row r="25" spans="1:17" ht="14.55" x14ac:dyDescent="0.35">
      <c r="E25" s="43"/>
      <c r="F25" s="43"/>
      <c r="G25" s="43"/>
      <c r="H25" s="33"/>
      <c r="I25" s="33"/>
      <c r="J25" s="33"/>
      <c r="K25" s="33"/>
      <c r="L25" s="33"/>
      <c r="M25" s="33"/>
      <c r="N25" s="33"/>
      <c r="O25" s="33"/>
      <c r="P25" s="33"/>
      <c r="Q25" s="33"/>
    </row>
    <row r="26" spans="1:17" ht="14.55" x14ac:dyDescent="0.35">
      <c r="A26" s="39" t="s">
        <v>46</v>
      </c>
      <c r="B26" s="39"/>
      <c r="E26" s="43">
        <f>G26-F26</f>
        <v>0</v>
      </c>
      <c r="F26" s="43">
        <v>0</v>
      </c>
      <c r="G26" s="33">
        <f>SUM(H26:P26)</f>
        <v>0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Budget</vt:lpstr>
      <vt:lpstr>Forbrugt</vt:lpstr>
      <vt:lpstr>Oprindeligt 5årsbudget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2016-05-03T19:07:21Z</dcterms:modified>
</cp:coreProperties>
</file>