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340" windowHeight="6540" activeTab="1"/>
  </bookViews>
  <sheets>
    <sheet name="Vaskeriet" sheetId="1" r:id="rId1"/>
    <sheet name="Regnskab" sheetId="2" r:id="rId2"/>
    <sheet name="Omsætning" sheetId="3" r:id="rId3"/>
    <sheet name="Aflæsninger" sheetId="4" r:id="rId4"/>
    <sheet name="Tørretumbler" sheetId="5" r:id="rId5"/>
    <sheet name="Vaskemaskiner" sheetId="6" r:id="rId6"/>
    <sheet name="Flytninger" sheetId="7" r:id="rId7"/>
  </sheets>
  <definedNames/>
  <calcPr fullCalcOnLoad="1"/>
</workbook>
</file>

<file path=xl/sharedStrings.xml><?xml version="1.0" encoding="utf-8"?>
<sst xmlns="http://schemas.openxmlformats.org/spreadsheetml/2006/main" count="250" uniqueCount="155">
  <si>
    <t xml:space="preserve">  Salttabletter</t>
  </si>
  <si>
    <t xml:space="preserve">  Kapacitet (kg)</t>
  </si>
  <si>
    <t xml:space="preserve">  Antal vaske årligt</t>
  </si>
  <si>
    <t xml:space="preserve">  Pris per kWh</t>
  </si>
  <si>
    <t xml:space="preserve">  Pris per m3 vand</t>
  </si>
  <si>
    <t>Nøgletal:</t>
  </si>
  <si>
    <t xml:space="preserve">  Vandforbrug pr. kg</t>
  </si>
  <si>
    <t>Udgift per vask:</t>
  </si>
  <si>
    <t xml:space="preserve">  Vand</t>
  </si>
  <si>
    <t xml:space="preserve">  EL</t>
  </si>
  <si>
    <t>I alt</t>
  </si>
  <si>
    <t xml:space="preserve">  Antal kg. per vask</t>
  </si>
  <si>
    <t xml:space="preserve">  Vaskemidler</t>
  </si>
  <si>
    <t xml:space="preserve">  Pris per m3 gas</t>
  </si>
  <si>
    <t>Økonomi for vaskemaskinerne</t>
  </si>
  <si>
    <t>Tekniske fakta på vaskemaskinerne:</t>
  </si>
  <si>
    <t>Jeg har forudsat, at:</t>
  </si>
  <si>
    <t>Vaskemaskine 1</t>
  </si>
  <si>
    <t>Tørretumbler</t>
  </si>
  <si>
    <t>Vaskemaskine 2</t>
  </si>
  <si>
    <t>Vaskemaskine 3</t>
  </si>
  <si>
    <t>Aflæsning</t>
  </si>
  <si>
    <t>Vaske i alt</t>
  </si>
  <si>
    <t xml:space="preserve">  Fastsat pris</t>
  </si>
  <si>
    <t xml:space="preserve">  Faktiske udgift</t>
  </si>
  <si>
    <t>-  Alle tallene er baseret på 60 graders vask samt de nyeste priser inkl. afgifter.</t>
  </si>
  <si>
    <t>Tørringer i alt</t>
  </si>
  <si>
    <t xml:space="preserve">  Antal tørringer årligt</t>
  </si>
  <si>
    <t>Dette års antal tørringer</t>
  </si>
  <si>
    <t>Vaskeøkonomi:</t>
  </si>
  <si>
    <t>Tumblerøkonomi:</t>
  </si>
  <si>
    <t xml:space="preserve">  Faktisk udgift</t>
  </si>
  <si>
    <t>Udgift per tørring:</t>
  </si>
  <si>
    <t xml:space="preserve">  Gas</t>
  </si>
  <si>
    <t>Tekniske fakta på tumbleren</t>
  </si>
  <si>
    <t xml:space="preserve">  Gasforbrug for skabstørt (m3)</t>
  </si>
  <si>
    <t xml:space="preserve">  El motor (kWh)</t>
  </si>
  <si>
    <t>Dette års antal vaske</t>
  </si>
  <si>
    <t>-  Tumbleren er fyldt med 8 kg tørt tøj (max), der tøres til "skabstørt"</t>
  </si>
  <si>
    <t xml:space="preserve">  For lidt opkrævet</t>
  </si>
  <si>
    <t>kr</t>
  </si>
  <si>
    <t>Enheder</t>
  </si>
  <si>
    <t>-  Vaskemaskinerne i snit er fyldt med 4,5 kg ud af max 6,5 kg.</t>
  </si>
  <si>
    <t>Omregningsfaktorer</t>
  </si>
  <si>
    <t xml:space="preserve">  kWh/m3</t>
  </si>
  <si>
    <t xml:space="preserve">  kcal/kWh</t>
  </si>
  <si>
    <t xml:space="preserve">  Energi pr. vask (kWh)</t>
  </si>
  <si>
    <t>Hus 1</t>
  </si>
  <si>
    <t>Hus 2</t>
  </si>
  <si>
    <t>Hus 3</t>
  </si>
  <si>
    <t>Hus 4</t>
  </si>
  <si>
    <t>Hus 5</t>
  </si>
  <si>
    <t>Hus 6</t>
  </si>
  <si>
    <t>Hus 7</t>
  </si>
  <si>
    <t>Hus 8</t>
  </si>
  <si>
    <t>Hus 9</t>
  </si>
  <si>
    <t>Hus 10</t>
  </si>
  <si>
    <t>Hus 11</t>
  </si>
  <si>
    <t>Hus 12</t>
  </si>
  <si>
    <t>Hus 13</t>
  </si>
  <si>
    <t>Hus 14</t>
  </si>
  <si>
    <t>Hus 15</t>
  </si>
  <si>
    <t>Hus 16</t>
  </si>
  <si>
    <t>Hus 17</t>
  </si>
  <si>
    <t>Hus 18</t>
  </si>
  <si>
    <t>Hus 19</t>
  </si>
  <si>
    <t>Hus 20</t>
  </si>
  <si>
    <t>Hus 21</t>
  </si>
  <si>
    <t>Hus 22</t>
  </si>
  <si>
    <t>Hus 23</t>
  </si>
  <si>
    <t>Hus 24</t>
  </si>
  <si>
    <t>Hus 25</t>
  </si>
  <si>
    <t>Hus 27</t>
  </si>
  <si>
    <t>Hus 26 A</t>
  </si>
  <si>
    <t>Bogførte udgifter:</t>
  </si>
  <si>
    <t xml:space="preserve">Udgifter i alt </t>
  </si>
  <si>
    <t>A conto via GEF</t>
  </si>
  <si>
    <t>A conto i alt</t>
  </si>
  <si>
    <t>A conto nov/dec</t>
  </si>
  <si>
    <t>Regulering</t>
  </si>
  <si>
    <t>Regulering i alt</t>
  </si>
  <si>
    <t>Indtægter i alt</t>
  </si>
  <si>
    <t>Udgifter i alt</t>
  </si>
  <si>
    <t>Det er forudsat, at:</t>
  </si>
  <si>
    <t>Poletpriser for næste år:</t>
  </si>
  <si>
    <t>-  Tørring</t>
  </si>
  <si>
    <t>-  Vask</t>
  </si>
  <si>
    <t>304714 - Bofællesskabet Bakken I/S</t>
  </si>
  <si>
    <t>Gruppe</t>
  </si>
  <si>
    <t>Nr.</t>
  </si>
  <si>
    <t>Omsætning</t>
  </si>
  <si>
    <t>Omkostninger</t>
  </si>
  <si>
    <t>Bruttofortj.</t>
  </si>
  <si>
    <t>Bruttofortj. i %</t>
  </si>
  <si>
    <t>Bofæller</t>
  </si>
  <si>
    <t>100,00%</t>
  </si>
  <si>
    <t>Hus 1 i alt:</t>
  </si>
  <si>
    <t>Hus 2 i alt:</t>
  </si>
  <si>
    <t>Hus 3 i alt:</t>
  </si>
  <si>
    <t>Hus 4 i alt:</t>
  </si>
  <si>
    <t>Hus 5 i alt:</t>
  </si>
  <si>
    <t>Hus 6 i alt:</t>
  </si>
  <si>
    <t>Hus 7 i alt:</t>
  </si>
  <si>
    <t>Hus 8 i alt:</t>
  </si>
  <si>
    <t>Hus 9 i alt:</t>
  </si>
  <si>
    <t>Hus 10 i alt:</t>
  </si>
  <si>
    <t>Hus 11 i alt:</t>
  </si>
  <si>
    <t>Hus 12 i alt:</t>
  </si>
  <si>
    <t>Hus 13 i alt:</t>
  </si>
  <si>
    <t>Hus 14 i alt:</t>
  </si>
  <si>
    <t>Hus 15 i alt:</t>
  </si>
  <si>
    <t>Hus 16 i alt:</t>
  </si>
  <si>
    <t>Hus 17 i alt:</t>
  </si>
  <si>
    <t>Hus 18 i alt:</t>
  </si>
  <si>
    <t>Hus 19 i alt:</t>
  </si>
  <si>
    <t>Hus 20 i alt:</t>
  </si>
  <si>
    <t>Hus 21 i alt:</t>
  </si>
  <si>
    <t>Hus 22 i alt:</t>
  </si>
  <si>
    <t>Hus 23 i alt:</t>
  </si>
  <si>
    <t>Hus 24 i alt:</t>
  </si>
  <si>
    <t>Hus 25 i alt:</t>
  </si>
  <si>
    <t>Hus 26A i alt:</t>
  </si>
  <si>
    <t>Hus 26C i alt:</t>
  </si>
  <si>
    <t>Bofæller i alt:</t>
  </si>
  <si>
    <t>Total:</t>
  </si>
  <si>
    <t>1. Indtast priser på El, Vand og Gas i "Vaskeriet"</t>
  </si>
  <si>
    <t>Vejledning:</t>
  </si>
  <si>
    <t>2. Indtast aflæsningerne</t>
  </si>
  <si>
    <t xml:space="preserve"> </t>
  </si>
  <si>
    <t>Hus 26 C</t>
  </si>
  <si>
    <t>-</t>
  </si>
  <si>
    <t>4. Tag saldo fra 2265 (Vask) og før på Hus27 i "Regnskab/A conto via GEF"</t>
  </si>
  <si>
    <t xml:space="preserve">  Sidste års gas/vand regulering</t>
  </si>
  <si>
    <t>Økonomi for vaskeriet 2014</t>
  </si>
  <si>
    <t>Vaskeregnskab for 2014</t>
  </si>
  <si>
    <t>3. Copy/paste rapport/omsætningsstatistik (Udgangspunkt i Debitorer, Vare 61) ind i "Omsætning"</t>
  </si>
  <si>
    <t>Rapporter » Kunder »</t>
  </si>
  <si>
    <t>Kunde</t>
  </si>
  <si>
    <t>Omsætningsstatistik for kunder - perioden 01.01.14 - 31.12.14</t>
  </si>
  <si>
    <t>5. Indtast nov/dec vaskeregningen for hvert hus</t>
  </si>
  <si>
    <t>6. Giv "Regnskab" i PDF til kassereren for at fakturere vaskereguleringen senest den 2/1</t>
  </si>
  <si>
    <t>7. Indtast udgifterne til Vaskemidler (3140), salttabletter (3180) og gas/vand reg (3160+3170)</t>
  </si>
  <si>
    <t>8. Bogfør udgifterne til El (3150/2262), gas (3160/3330) og vand (3170/3230)</t>
  </si>
  <si>
    <t>9. Indtast de gamle poletpriser</t>
  </si>
  <si>
    <t>10. Fastlæg de nye poletpriser</t>
  </si>
  <si>
    <t>11. Udskriv "Vaskeriet" som PDF og sendt til Kassereren som biag samt til Bakken som regnskab</t>
  </si>
  <si>
    <t>9.  Bogfør reguleringen for Fælleshuset (2265/3120)</t>
  </si>
  <si>
    <t>før flyt</t>
  </si>
  <si>
    <t>efter flyt</t>
  </si>
  <si>
    <t>David &amp; Jüdith</t>
  </si>
  <si>
    <t>Suzan &amp; Torben</t>
  </si>
  <si>
    <t>Christian &amp; Eva</t>
  </si>
  <si>
    <t>Ole E.P.</t>
  </si>
  <si>
    <t>Jacob &amp; Nanna</t>
  </si>
  <si>
    <t>David &amp; Judth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</si>
</sst>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000000"/>
    <numFmt numFmtId="173" formatCode="[$-406]d\.\ mmmm\ yyyy"/>
    <numFmt numFmtId="174" formatCode="dd/mm/yy;@"/>
    <numFmt numFmtId="175" formatCode="#,##0.00_ ;[Red]\-#,##0.00\ "/>
    <numFmt numFmtId="176" formatCode="mmm/yyyy"/>
    <numFmt numFmtId="177" formatCode="&quot;Ja&quot;;&quot;Ja&quot;;&quot;Nej&quot;"/>
    <numFmt numFmtId="178" formatCode="&quot;Sand&quot;;&quot;Sand&quot;;&quot;Falsk&quot;"/>
    <numFmt numFmtId="179" formatCode="&quot;Til&quot;;&quot;Til&quot;;&quot;Fra&quot;"/>
    <numFmt numFmtId="180" formatCode="[$€-2]\ #.##000_);[Red]\([$€-2]\ #.##000\)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25"/>
      <color indexed="8"/>
      <name val="Arial"/>
      <family val="0"/>
    </font>
    <font>
      <sz val="6.9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7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7"/>
      <name val="Arial"/>
      <family val="2"/>
    </font>
    <font>
      <b/>
      <sz val="9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00B05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3" applyNumberFormat="0" applyAlignment="0" applyProtection="0"/>
    <xf numFmtId="0" fontId="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4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14" fontId="1" fillId="0" borderId="0" xfId="0" applyNumberFormat="1" applyFont="1" applyAlignment="1">
      <alignment horizontal="left"/>
    </xf>
    <xf numFmtId="174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/>
    </xf>
    <xf numFmtId="4" fontId="0" fillId="0" borderId="0" xfId="0" applyNumberFormat="1" applyAlignment="1" quotePrefix="1">
      <alignment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right"/>
    </xf>
    <xf numFmtId="3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175" fontId="0" fillId="0" borderId="10" xfId="0" applyNumberFormat="1" applyBorder="1" applyAlignment="1">
      <alignment/>
    </xf>
    <xf numFmtId="3" fontId="52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 quotePrefix="1">
      <alignment/>
    </xf>
    <xf numFmtId="4" fontId="52" fillId="0" borderId="11" xfId="0" applyNumberFormat="1" applyFont="1" applyBorder="1" applyAlignment="1">
      <alignment/>
    </xf>
    <xf numFmtId="49" fontId="53" fillId="0" borderId="0" xfId="0" applyNumberFormat="1" applyFont="1" applyAlignment="1">
      <alignment horizontal="right" wrapText="1"/>
    </xf>
    <xf numFmtId="1" fontId="54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" fontId="54" fillId="0" borderId="0" xfId="0" applyNumberFormat="1" applyFont="1" applyAlignment="1">
      <alignment horizontal="right" wrapText="1"/>
    </xf>
    <xf numFmtId="49" fontId="54" fillId="0" borderId="0" xfId="0" applyNumberFormat="1" applyFont="1" applyAlignment="1">
      <alignment horizontal="right" wrapText="1"/>
    </xf>
    <xf numFmtId="4" fontId="53" fillId="0" borderId="0" xfId="0" applyNumberFormat="1" applyFont="1" applyAlignment="1">
      <alignment horizontal="right" wrapText="1"/>
    </xf>
    <xf numFmtId="0" fontId="1" fillId="0" borderId="10" xfId="0" applyFont="1" applyBorder="1" applyAlignment="1">
      <alignment/>
    </xf>
    <xf numFmtId="175" fontId="1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49" fontId="53" fillId="0" borderId="0" xfId="0" applyNumberFormat="1" applyFont="1" applyAlignment="1">
      <alignment wrapText="1"/>
    </xf>
    <xf numFmtId="49" fontId="54" fillId="0" borderId="0" xfId="0" applyNumberFormat="1" applyFont="1" applyAlignment="1">
      <alignment wrapText="1"/>
    </xf>
    <xf numFmtId="175" fontId="52" fillId="0" borderId="10" xfId="0" applyNumberFormat="1" applyFont="1" applyFill="1" applyBorder="1" applyAlignment="1">
      <alignment/>
    </xf>
    <xf numFmtId="175" fontId="52" fillId="0" borderId="0" xfId="0" applyNumberFormat="1" applyFont="1" applyAlignment="1">
      <alignment/>
    </xf>
    <xf numFmtId="175" fontId="52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175" fontId="1" fillId="0" borderId="0" xfId="0" applyNumberFormat="1" applyFont="1" applyFill="1" applyAlignment="1">
      <alignment/>
    </xf>
    <xf numFmtId="175" fontId="55" fillId="0" borderId="0" xfId="0" applyNumberFormat="1" applyFont="1" applyFill="1" applyAlignment="1">
      <alignment/>
    </xf>
    <xf numFmtId="175" fontId="1" fillId="0" borderId="10" xfId="0" applyNumberFormat="1" applyFont="1" applyBorder="1" applyAlignment="1">
      <alignment/>
    </xf>
    <xf numFmtId="16" fontId="0" fillId="0" borderId="0" xfId="0" applyNumberFormat="1" applyAlignment="1">
      <alignment/>
    </xf>
    <xf numFmtId="49" fontId="53" fillId="0" borderId="0" xfId="0" applyNumberFormat="1" applyFont="1" applyAlignment="1">
      <alignment wrapText="1"/>
    </xf>
    <xf numFmtId="49" fontId="54" fillId="0" borderId="0" xfId="0" applyNumberFormat="1" applyFont="1" applyAlignment="1">
      <alignment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Vaskeøkonomi</a:t>
            </a:r>
          </a:p>
        </c:rich>
      </c:tx>
      <c:layout>
        <c:manualLayout>
          <c:xMode val="factor"/>
          <c:yMode val="factor"/>
          <c:x val="0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925"/>
          <c:y val="0.3825"/>
          <c:w val="0.228"/>
          <c:h val="0.36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Vaskemaskiner!$A$4:$A$8</c:f>
              <c:strCache>
                <c:ptCount val="5"/>
                <c:pt idx="0">
                  <c:v>  Vand</c:v>
                </c:pt>
                <c:pt idx="1">
                  <c:v>  Vaskemidler</c:v>
                </c:pt>
                <c:pt idx="2">
                  <c:v>  Salttabletter</c:v>
                </c:pt>
                <c:pt idx="3">
                  <c:v>  Gas</c:v>
                </c:pt>
                <c:pt idx="4">
                  <c:v>  EL</c:v>
                </c:pt>
              </c:strCache>
            </c:strRef>
          </c:cat>
          <c:val>
            <c:numRef>
              <c:f>Vaskemaskiner!$B$4:$B$8</c:f>
              <c:numCache>
                <c:ptCount val="5"/>
                <c:pt idx="0">
                  <c:v>2.6312715</c:v>
                </c:pt>
                <c:pt idx="1">
                  <c:v>3.9127883040935667</c:v>
                </c:pt>
                <c:pt idx="2">
                  <c:v>0.0304093567251462</c:v>
                </c:pt>
                <c:pt idx="3">
                  <c:v>0.3341768460111317</c:v>
                </c:pt>
                <c:pt idx="4">
                  <c:v>0.37060000000000004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9"/>
          <c:w val="0.21475"/>
          <c:h val="0.3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Tumblerøkonomi</a:t>
            </a:r>
          </a:p>
        </c:rich>
      </c:tx>
      <c:layout>
        <c:manualLayout>
          <c:xMode val="factor"/>
          <c:yMode val="factor"/>
          <c:x val="-0.004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85"/>
          <c:y val="0.396"/>
          <c:w val="0.2045"/>
          <c:h val="0.3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Tørretumbler!$A$3:$A$4</c:f>
              <c:strCache>
                <c:ptCount val="2"/>
                <c:pt idx="0">
                  <c:v>  Gas</c:v>
                </c:pt>
                <c:pt idx="1">
                  <c:v>  EL</c:v>
                </c:pt>
              </c:strCache>
            </c:strRef>
          </c:cat>
          <c:val>
            <c:numRef>
              <c:f>Tørretumbler!$B$3:$B$4</c:f>
              <c:numCache>
                <c:ptCount val="2"/>
                <c:pt idx="0">
                  <c:v>4.105090909090909</c:v>
                </c:pt>
                <c:pt idx="1">
                  <c:v>0.43600000000000005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"/>
          <c:y val="0.45375"/>
          <c:w val="0.21525"/>
          <c:h val="0.2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Tumblerøkonomi</a:t>
            </a:r>
          </a:p>
        </c:rich>
      </c:tx>
      <c:layout>
        <c:manualLayout>
          <c:xMode val="factor"/>
          <c:yMode val="factor"/>
          <c:x val="0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2"/>
          <c:y val="0.40175"/>
          <c:w val="0.1955"/>
          <c:h val="0.34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Tørretumbler!$A$3:$A$4</c:f>
              <c:strCache/>
            </c:strRef>
          </c:cat>
          <c:val>
            <c:numRef>
              <c:f>Tørretumbler!$B$3:$B$4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25"/>
          <c:y val="0.4665"/>
          <c:w val="0.21175"/>
          <c:h val="0.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Omkostningerne per vasketur</a:t>
            </a:r>
          </a:p>
        </c:rich>
      </c:tx>
      <c:layout>
        <c:manualLayout>
          <c:xMode val="factor"/>
          <c:yMode val="factor"/>
          <c:x val="0.002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65"/>
          <c:y val="0.2925"/>
          <c:w val="0.33275"/>
          <c:h val="0.60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Vaskemaskiner!$A$4:$A$8</c:f>
              <c:strCache/>
            </c:strRef>
          </c:cat>
          <c:val>
            <c:numRef>
              <c:f>Vaskemaskiner!$B$4:$B$8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"/>
          <c:y val="0.3465"/>
          <c:w val="0.27725"/>
          <c:h val="0.5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14</xdr:row>
      <xdr:rowOff>19050</xdr:rowOff>
    </xdr:from>
    <xdr:to>
      <xdr:col>9</xdr:col>
      <xdr:colOff>0</xdr:colOff>
      <xdr:row>29</xdr:row>
      <xdr:rowOff>0</xdr:rowOff>
    </xdr:to>
    <xdr:graphicFrame>
      <xdr:nvGraphicFramePr>
        <xdr:cNvPr id="1" name="Chart 6"/>
        <xdr:cNvGraphicFramePr/>
      </xdr:nvGraphicFramePr>
      <xdr:xfrm>
        <a:off x="3362325" y="2343150"/>
        <a:ext cx="38290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33</xdr:row>
      <xdr:rowOff>38100</xdr:rowOff>
    </xdr:from>
    <xdr:to>
      <xdr:col>9</xdr:col>
      <xdr:colOff>0</xdr:colOff>
      <xdr:row>47</xdr:row>
      <xdr:rowOff>85725</xdr:rowOff>
    </xdr:to>
    <xdr:graphicFrame>
      <xdr:nvGraphicFramePr>
        <xdr:cNvPr id="2" name="Chart 7"/>
        <xdr:cNvGraphicFramePr/>
      </xdr:nvGraphicFramePr>
      <xdr:xfrm>
        <a:off x="3371850" y="5438775"/>
        <a:ext cx="38195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7</xdr:row>
      <xdr:rowOff>9525</xdr:rowOff>
    </xdr:from>
    <xdr:to>
      <xdr:col>10</xdr:col>
      <xdr:colOff>314325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333625" y="114300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8</xdr:row>
      <xdr:rowOff>28575</xdr:rowOff>
    </xdr:from>
    <xdr:to>
      <xdr:col>9</xdr:col>
      <xdr:colOff>304800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2809875" y="1381125"/>
        <a:ext cx="35909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7.28125" style="2" customWidth="1"/>
    <col min="2" max="2" width="9.57421875" style="2" bestFit="1" customWidth="1"/>
    <col min="3" max="3" width="9.57421875" style="2" customWidth="1"/>
    <col min="4" max="4" width="9.140625" style="2" customWidth="1"/>
    <col min="5" max="5" width="12.00390625" style="2" customWidth="1"/>
    <col min="6" max="6" width="9.421875" style="2" customWidth="1"/>
    <col min="7" max="7" width="9.00390625" style="2" customWidth="1"/>
    <col min="8" max="8" width="12.7109375" style="2" customWidth="1"/>
    <col min="9" max="16384" width="9.140625" style="2" customWidth="1"/>
  </cols>
  <sheetData>
    <row r="1" ht="17.25">
      <c r="C1" s="5" t="s">
        <v>133</v>
      </c>
    </row>
    <row r="2" spans="2:3" ht="12.75">
      <c r="B2" s="3"/>
      <c r="C2" s="3"/>
    </row>
    <row r="3" spans="1:3" s="3" customFormat="1" ht="12.75">
      <c r="A3" s="3" t="s">
        <v>74</v>
      </c>
      <c r="B3" s="21" t="s">
        <v>40</v>
      </c>
      <c r="C3" s="21" t="s">
        <v>41</v>
      </c>
    </row>
    <row r="4" spans="1:9" ht="12.75">
      <c r="A4" s="2" t="s">
        <v>12</v>
      </c>
      <c r="B4" s="26">
        <v>16727.17</v>
      </c>
      <c r="C4" s="4"/>
      <c r="E4" s="1" t="s">
        <v>7</v>
      </c>
      <c r="F4" s="1"/>
      <c r="H4" s="1" t="s">
        <v>32</v>
      </c>
      <c r="I4" s="1"/>
    </row>
    <row r="5" spans="1:9" ht="12.75">
      <c r="A5" s="2" t="s">
        <v>0</v>
      </c>
      <c r="B5" s="26">
        <v>130</v>
      </c>
      <c r="E5" t="s">
        <v>8</v>
      </c>
      <c r="F5" s="2">
        <f>Vaskeriet!B22*Vaskeriet!B15*Vaskeriet!B17/1000</f>
        <v>2.6312715</v>
      </c>
      <c r="H5" t="s">
        <v>33</v>
      </c>
      <c r="I5" s="2">
        <f>B18*B38</f>
        <v>4.105090909090909</v>
      </c>
    </row>
    <row r="6" spans="1:9" ht="12.75">
      <c r="A6" s="29" t="s">
        <v>132</v>
      </c>
      <c r="B6" s="26">
        <f>46+607</f>
        <v>653</v>
      </c>
      <c r="C6" s="4"/>
      <c r="E6" s="2" t="str">
        <f>A4</f>
        <v>  Vaskemidler</v>
      </c>
      <c r="F6" s="2">
        <f>Vaskeriet!B4/Vaskeriet!B13</f>
        <v>3.9127883040935667</v>
      </c>
      <c r="H6" s="2" t="s">
        <v>9</v>
      </c>
      <c r="I6" s="2">
        <f>B16*B39</f>
        <v>0.43600000000000005</v>
      </c>
    </row>
    <row r="7" spans="1:6" ht="12.75">
      <c r="A7" s="29" t="s">
        <v>9</v>
      </c>
      <c r="B7" s="4">
        <f>I6*B14+F9*B13</f>
        <v>2280.1710000000003</v>
      </c>
      <c r="C7" s="4">
        <f>B7/B16</f>
        <v>1045.95</v>
      </c>
      <c r="E7" s="2" t="str">
        <f>A5</f>
        <v>  Salttabletter</v>
      </c>
      <c r="F7" s="2">
        <f>Vaskeriet!B5/Vaskeriet!B13</f>
        <v>0.0304093567251462</v>
      </c>
    </row>
    <row r="8" spans="1:6" ht="12.75">
      <c r="A8" s="29" t="s">
        <v>33</v>
      </c>
      <c r="B8" s="4">
        <f>I5*B14+F8*B13</f>
        <v>7980.331107606678</v>
      </c>
      <c r="C8" s="4">
        <f>B8/B18</f>
        <v>936.6585807050093</v>
      </c>
      <c r="E8" s="2" t="s">
        <v>33</v>
      </c>
      <c r="F8" s="2">
        <f>((((50-12)*B22*B15*0.33/1000)*B58)/B57)*B18</f>
        <v>0.3341768460111317</v>
      </c>
    </row>
    <row r="9" spans="1:8" ht="12.75">
      <c r="A9" s="29" t="s">
        <v>8</v>
      </c>
      <c r="B9" s="22">
        <f>F5*B13</f>
        <v>11248.6856625</v>
      </c>
      <c r="C9" s="4">
        <f>B9/B17</f>
        <v>167.36625</v>
      </c>
      <c r="E9" t="s">
        <v>9</v>
      </c>
      <c r="F9" s="2">
        <f>Vaskeriet!B23*Vaskeriet!B16</f>
        <v>0.37060000000000004</v>
      </c>
      <c r="H9"/>
    </row>
    <row r="10" spans="1:9" ht="12.75">
      <c r="A10" s="3" t="s">
        <v>75</v>
      </c>
      <c r="B10" s="4">
        <f>SUM(B4:B9)</f>
        <v>39019.35777010668</v>
      </c>
      <c r="E10" s="1" t="s">
        <v>10</v>
      </c>
      <c r="F10" s="3">
        <f>SUM(F5:F9)</f>
        <v>7.279246006829844</v>
      </c>
      <c r="G10" s="3"/>
      <c r="H10" s="1" t="s">
        <v>10</v>
      </c>
      <c r="I10" s="3">
        <f>SUM(I5:I9)</f>
        <v>4.541090909090909</v>
      </c>
    </row>
    <row r="11" spans="1:3" s="3" customFormat="1" ht="12.75">
      <c r="A11" s="2"/>
      <c r="B11" s="2"/>
      <c r="C11" s="2"/>
    </row>
    <row r="12" spans="1:9" ht="12.75">
      <c r="A12" s="3" t="s">
        <v>5</v>
      </c>
      <c r="B12" s="3"/>
      <c r="C12" s="3"/>
      <c r="D12" s="3"/>
      <c r="E12" s="3"/>
      <c r="F12" s="3"/>
      <c r="G12" s="3"/>
      <c r="H12" s="3"/>
      <c r="I12" s="3"/>
    </row>
    <row r="13" spans="1:3" ht="12.75">
      <c r="A13" s="2" t="s">
        <v>2</v>
      </c>
      <c r="B13" s="4">
        <f>Aflæsninger!B13</f>
        <v>4275</v>
      </c>
      <c r="C13" s="4"/>
    </row>
    <row r="14" spans="1:3" ht="12.75">
      <c r="A14" s="2" t="s">
        <v>27</v>
      </c>
      <c r="B14" s="4">
        <f>Aflæsninger!B14</f>
        <v>1596</v>
      </c>
      <c r="C14" s="4"/>
    </row>
    <row r="15" spans="1:2" ht="12.75">
      <c r="A15" s="2" t="s">
        <v>11</v>
      </c>
      <c r="B15" s="2">
        <v>4.5</v>
      </c>
    </row>
    <row r="16" spans="1:2" ht="12.75">
      <c r="A16" s="2" t="s">
        <v>3</v>
      </c>
      <c r="B16" s="27">
        <v>2.18</v>
      </c>
    </row>
    <row r="17" spans="1:2" ht="12.75">
      <c r="A17" s="2" t="s">
        <v>4</v>
      </c>
      <c r="B17" s="27">
        <v>67.21</v>
      </c>
    </row>
    <row r="18" spans="1:11" ht="12.75">
      <c r="A18" s="2" t="s">
        <v>13</v>
      </c>
      <c r="B18" s="27">
        <v>8.52</v>
      </c>
      <c r="H18" s="3"/>
      <c r="K18" s="3"/>
    </row>
    <row r="19" spans="1:14" s="3" customFormat="1" ht="12.75">
      <c r="A19" s="2"/>
      <c r="B19" s="2"/>
      <c r="C19" s="2"/>
      <c r="D19" s="2"/>
      <c r="H19" s="2"/>
      <c r="K19" s="2"/>
      <c r="N19" s="2"/>
    </row>
    <row r="20" spans="1:14" ht="12.75">
      <c r="A20" s="3" t="s">
        <v>15</v>
      </c>
      <c r="B20" s="3"/>
      <c r="C20" s="3"/>
      <c r="D20" s="3"/>
      <c r="N20" s="3"/>
    </row>
    <row r="21" spans="1:2" ht="12.75">
      <c r="A21" s="2" t="s">
        <v>1</v>
      </c>
      <c r="B21" s="2">
        <v>6</v>
      </c>
    </row>
    <row r="22" spans="1:2" ht="12.75">
      <c r="A22" s="2" t="s">
        <v>6</v>
      </c>
      <c r="B22" s="2">
        <v>8.7</v>
      </c>
    </row>
    <row r="23" spans="1:2" ht="12.75">
      <c r="A23" s="2" t="s">
        <v>46</v>
      </c>
      <c r="B23" s="2">
        <f>0.17</f>
        <v>0.17</v>
      </c>
    </row>
    <row r="25" ht="12.75">
      <c r="A25" s="3" t="s">
        <v>29</v>
      </c>
    </row>
    <row r="26" spans="1:2" ht="12.75">
      <c r="A26" s="2" t="s">
        <v>23</v>
      </c>
      <c r="B26" s="27">
        <v>10</v>
      </c>
    </row>
    <row r="27" spans="1:2" ht="12.75">
      <c r="A27" s="2" t="s">
        <v>24</v>
      </c>
      <c r="B27" s="2">
        <f>F10</f>
        <v>7.279246006829844</v>
      </c>
    </row>
    <row r="28" spans="1:3" ht="12.75">
      <c r="A28" s="2" t="s">
        <v>39</v>
      </c>
      <c r="B28" s="18">
        <f>-(B26-B27)</f>
        <v>-2.720753993170156</v>
      </c>
      <c r="C28" s="18"/>
    </row>
    <row r="30" ht="12.75">
      <c r="A30" s="2" t="s">
        <v>16</v>
      </c>
    </row>
    <row r="31" ht="12.75">
      <c r="A31" s="16" t="s">
        <v>42</v>
      </c>
    </row>
    <row r="32" ht="12.75">
      <c r="A32" s="16" t="s">
        <v>25</v>
      </c>
    </row>
    <row r="33" ht="12.75">
      <c r="A33" s="16"/>
    </row>
    <row r="34" spans="1:11" ht="12.75">
      <c r="A34" s="16"/>
      <c r="K34" s="3"/>
    </row>
    <row r="35" spans="1:14" s="3" customFormat="1" ht="12.75">
      <c r="A35" s="16"/>
      <c r="B35" s="2"/>
      <c r="C35" s="2"/>
      <c r="D35" s="2"/>
      <c r="G35" s="2"/>
      <c r="H35" s="2"/>
      <c r="K35" s="2"/>
      <c r="N35" s="2"/>
    </row>
    <row r="36" spans="1:14" ht="12.75">
      <c r="A36" s="3" t="s">
        <v>34</v>
      </c>
      <c r="B36" s="3"/>
      <c r="C36" s="3"/>
      <c r="D36" s="3"/>
      <c r="N36" s="3"/>
    </row>
    <row r="37" spans="1:2" ht="12.75">
      <c r="A37" s="2" t="s">
        <v>1</v>
      </c>
      <c r="B37" s="17">
        <v>8</v>
      </c>
    </row>
    <row r="38" spans="1:2" ht="12.75">
      <c r="A38" s="2" t="s">
        <v>35</v>
      </c>
      <c r="B38" s="2">
        <f>5.3/11</f>
        <v>0.4818181818181818</v>
      </c>
    </row>
    <row r="39" spans="1:11" ht="12.75">
      <c r="A39" s="2" t="s">
        <v>36</v>
      </c>
      <c r="B39" s="2">
        <v>0.2</v>
      </c>
      <c r="K39" s="3"/>
    </row>
    <row r="40" spans="1:14" s="3" customFormat="1" ht="12.75">
      <c r="A40" s="2"/>
      <c r="B40" s="2"/>
      <c r="C40" s="2"/>
      <c r="D40" s="2"/>
      <c r="G40" s="2"/>
      <c r="K40" s="2"/>
      <c r="N40" s="2"/>
    </row>
    <row r="41" spans="1:14" ht="12.75">
      <c r="A41" s="3" t="s">
        <v>30</v>
      </c>
      <c r="B41" s="3"/>
      <c r="C41" s="3"/>
      <c r="D41" s="3"/>
      <c r="G41" s="3"/>
      <c r="N41" s="3"/>
    </row>
    <row r="42" spans="1:2" ht="12.75">
      <c r="A42" s="2" t="s">
        <v>23</v>
      </c>
      <c r="B42" s="27">
        <v>5</v>
      </c>
    </row>
    <row r="43" spans="1:2" ht="12.75">
      <c r="A43" s="2" t="s">
        <v>31</v>
      </c>
      <c r="B43" s="2">
        <f>I10</f>
        <v>4.541090909090909</v>
      </c>
    </row>
    <row r="44" spans="1:3" ht="12.75">
      <c r="A44" s="2" t="s">
        <v>39</v>
      </c>
      <c r="B44" s="18">
        <f>-(B42-B43)</f>
        <v>-0.45890909090909116</v>
      </c>
      <c r="C44" s="18"/>
    </row>
    <row r="49" ht="12.75">
      <c r="A49" s="17" t="s">
        <v>83</v>
      </c>
    </row>
    <row r="50" ht="12.75">
      <c r="A50" s="16" t="s">
        <v>38</v>
      </c>
    </row>
    <row r="52" ht="12.75">
      <c r="A52" s="17" t="s">
        <v>84</v>
      </c>
    </row>
    <row r="53" spans="1:2" ht="13.5" thickBot="1">
      <c r="A53" s="29" t="s">
        <v>86</v>
      </c>
      <c r="B53" s="30">
        <v>7</v>
      </c>
    </row>
    <row r="54" spans="1:2" ht="14.25" thickBot="1" thickTop="1">
      <c r="A54" s="29" t="s">
        <v>85</v>
      </c>
      <c r="B54" s="30">
        <v>5</v>
      </c>
    </row>
    <row r="55" ht="13.5" thickTop="1"/>
    <row r="56" ht="12.75">
      <c r="A56" s="2" t="s">
        <v>43</v>
      </c>
    </row>
    <row r="57" spans="1:2" ht="12.75">
      <c r="A57" s="19" t="s">
        <v>44</v>
      </c>
      <c r="B57" s="2">
        <v>10.78</v>
      </c>
    </row>
    <row r="58" spans="1:2" ht="12.75">
      <c r="A58" s="20" t="s">
        <v>45</v>
      </c>
      <c r="B58" s="2">
        <f>3.6/4.18</f>
        <v>0.861244019138756</v>
      </c>
    </row>
    <row r="60" spans="2:3" ht="12.75">
      <c r="B60" s="39"/>
      <c r="C60" s="39"/>
    </row>
    <row r="61" spans="1:3" ht="12.75">
      <c r="A61" s="16"/>
      <c r="B61" s="4"/>
      <c r="C61" s="4"/>
    </row>
    <row r="62" spans="1:3" ht="12.75">
      <c r="A62" s="16"/>
      <c r="B62" s="4"/>
      <c r="C62" s="4"/>
    </row>
    <row r="63" spans="1:3" ht="12.75">
      <c r="A63" s="16"/>
      <c r="B63" s="4"/>
      <c r="C63" s="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40" sqref="A40"/>
    </sheetView>
  </sheetViews>
  <sheetFormatPr defaultColWidth="9.140625" defaultRowHeight="12.75"/>
  <cols>
    <col min="1" max="1" width="13.421875" style="0" bestFit="1" customWidth="1"/>
    <col min="2" max="2" width="14.8515625" style="0" bestFit="1" customWidth="1"/>
    <col min="3" max="3" width="14.57421875" style="0" bestFit="1" customWidth="1"/>
    <col min="4" max="4" width="11.140625" style="0" bestFit="1" customWidth="1"/>
    <col min="5" max="5" width="13.8515625" style="1" customWidth="1"/>
    <col min="6" max="6" width="9.7109375" style="0" bestFit="1" customWidth="1"/>
  </cols>
  <sheetData>
    <row r="1" ht="17.25">
      <c r="B1" s="5" t="s">
        <v>134</v>
      </c>
    </row>
    <row r="3" spans="2:6" ht="12.75">
      <c r="B3" s="28" t="s">
        <v>76</v>
      </c>
      <c r="C3" s="28" t="s">
        <v>78</v>
      </c>
      <c r="D3" s="28" t="s">
        <v>77</v>
      </c>
      <c r="E3" s="37" t="s">
        <v>79</v>
      </c>
      <c r="F3" s="28" t="s">
        <v>10</v>
      </c>
    </row>
    <row r="4" spans="1:8" ht="12.75">
      <c r="A4" s="1" t="s">
        <v>47</v>
      </c>
      <c r="B4" s="24">
        <f>Omsætning!D7</f>
        <v>700</v>
      </c>
      <c r="C4" s="44">
        <v>300</v>
      </c>
      <c r="D4" s="24">
        <f>SUM(B4:C4)</f>
        <v>1000</v>
      </c>
      <c r="E4" s="47">
        <f>D$36*D4/D$34</f>
        <v>-224.2672411509606</v>
      </c>
      <c r="F4" s="24">
        <f>D4+E4</f>
        <v>775.7327588490394</v>
      </c>
      <c r="H4" s="17" t="s">
        <v>128</v>
      </c>
    </row>
    <row r="5" spans="1:6" ht="12.75">
      <c r="A5" s="1" t="s">
        <v>48</v>
      </c>
      <c r="B5" s="24">
        <f>Omsætning!D9</f>
        <v>500</v>
      </c>
      <c r="C5" s="44">
        <v>0</v>
      </c>
      <c r="D5" s="24">
        <f aca="true" t="shared" si="0" ref="D5:D32">SUM(B5:C5)</f>
        <v>500</v>
      </c>
      <c r="E5" s="47">
        <f aca="true" t="shared" si="1" ref="E5:E32">D$36*D5/D$34</f>
        <v>-112.1336205754803</v>
      </c>
      <c r="F5" s="24">
        <f aca="true" t="shared" si="2" ref="F5:F32">D5+E5</f>
        <v>387.8663794245197</v>
      </c>
    </row>
    <row r="6" spans="1:6" ht="12.75">
      <c r="A6" s="1" t="s">
        <v>49</v>
      </c>
      <c r="B6" s="24">
        <f>Omsætning!D11</f>
        <v>2500</v>
      </c>
      <c r="C6" s="44">
        <v>500</v>
      </c>
      <c r="D6" s="24">
        <f t="shared" si="0"/>
        <v>3000</v>
      </c>
      <c r="E6" s="47">
        <f t="shared" si="1"/>
        <v>-672.8017234528817</v>
      </c>
      <c r="F6" s="24">
        <f t="shared" si="2"/>
        <v>2327.1982765471184</v>
      </c>
    </row>
    <row r="7" spans="1:6" ht="12.75">
      <c r="A7" s="1" t="s">
        <v>50</v>
      </c>
      <c r="B7" s="24">
        <f>Omsætning!D13</f>
        <v>1000</v>
      </c>
      <c r="C7" s="44">
        <v>500</v>
      </c>
      <c r="D7" s="24">
        <f t="shared" si="0"/>
        <v>1500</v>
      </c>
      <c r="E7" s="47">
        <f t="shared" si="1"/>
        <v>-336.40086172644084</v>
      </c>
      <c r="F7" s="24">
        <f t="shared" si="2"/>
        <v>1163.5991382735592</v>
      </c>
    </row>
    <row r="8" spans="1:6" ht="12.75">
      <c r="A8" s="1" t="s">
        <v>51</v>
      </c>
      <c r="B8" s="24">
        <f>Omsætning!D15</f>
        <v>1500</v>
      </c>
      <c r="C8" s="44">
        <v>0</v>
      </c>
      <c r="D8" s="24">
        <f t="shared" si="0"/>
        <v>1500</v>
      </c>
      <c r="E8" s="47">
        <f t="shared" si="1"/>
        <v>-336.40086172644084</v>
      </c>
      <c r="F8" s="24">
        <f t="shared" si="2"/>
        <v>1163.5991382735592</v>
      </c>
    </row>
    <row r="9" spans="1:6" ht="12.75">
      <c r="A9" s="1" t="s">
        <v>52</v>
      </c>
      <c r="B9" s="24">
        <f>Omsætning!D17</f>
        <v>1500</v>
      </c>
      <c r="C9" s="44">
        <v>400</v>
      </c>
      <c r="D9" s="24">
        <f t="shared" si="0"/>
        <v>1900</v>
      </c>
      <c r="E9" s="47">
        <f t="shared" si="1"/>
        <v>-426.1077581868251</v>
      </c>
      <c r="F9" s="24">
        <f t="shared" si="2"/>
        <v>1473.892241813175</v>
      </c>
    </row>
    <row r="10" spans="1:6" ht="12.75">
      <c r="A10" s="1" t="s">
        <v>53</v>
      </c>
      <c r="B10" s="24">
        <f>Omsætning!D19</f>
        <v>1400</v>
      </c>
      <c r="C10" s="44">
        <v>200</v>
      </c>
      <c r="D10" s="24">
        <f t="shared" si="0"/>
        <v>1600</v>
      </c>
      <c r="E10" s="47">
        <f t="shared" si="1"/>
        <v>-358.8275858415369</v>
      </c>
      <c r="F10" s="24">
        <f t="shared" si="2"/>
        <v>1241.1724141584632</v>
      </c>
    </row>
    <row r="11" spans="1:6" ht="12.75">
      <c r="A11" s="1" t="s">
        <v>54</v>
      </c>
      <c r="B11" s="24">
        <f>Omsætning!D21</f>
        <v>3000</v>
      </c>
      <c r="C11" s="44">
        <v>0</v>
      </c>
      <c r="D11" s="24">
        <f t="shared" si="0"/>
        <v>3000</v>
      </c>
      <c r="E11" s="47">
        <f t="shared" si="1"/>
        <v>-672.8017234528817</v>
      </c>
      <c r="F11" s="24">
        <f t="shared" si="2"/>
        <v>2327.1982765471184</v>
      </c>
    </row>
    <row r="12" spans="1:6" ht="12.75">
      <c r="A12" s="1" t="s">
        <v>55</v>
      </c>
      <c r="B12" s="24">
        <f>Omsætning!D23</f>
        <v>1800</v>
      </c>
      <c r="C12" s="44">
        <v>0</v>
      </c>
      <c r="D12" s="24">
        <f t="shared" si="0"/>
        <v>1800</v>
      </c>
      <c r="E12" s="47">
        <f t="shared" si="1"/>
        <v>-403.6810340717291</v>
      </c>
      <c r="F12" s="24">
        <f t="shared" si="2"/>
        <v>1396.318965928271</v>
      </c>
    </row>
    <row r="13" spans="1:6" ht="12.75">
      <c r="A13" s="1" t="s">
        <v>154</v>
      </c>
      <c r="B13" s="24">
        <v>500</v>
      </c>
      <c r="C13" s="44">
        <v>0</v>
      </c>
      <c r="D13" s="24">
        <f t="shared" si="0"/>
        <v>500</v>
      </c>
      <c r="E13" s="47">
        <f>D$36*D13/D$34</f>
        <v>-112.1336205754803</v>
      </c>
      <c r="F13" s="24">
        <f>D13+E13</f>
        <v>387.8663794245197</v>
      </c>
    </row>
    <row r="14" spans="1:6" ht="12.75">
      <c r="A14" s="1" t="s">
        <v>56</v>
      </c>
      <c r="B14" s="24">
        <f>Flytninger!C8</f>
        <v>1700</v>
      </c>
      <c r="C14" s="44">
        <v>0</v>
      </c>
      <c r="D14" s="24">
        <f>Flytninger!C8</f>
        <v>1700</v>
      </c>
      <c r="E14" s="47">
        <f t="shared" si="1"/>
        <v>-381.254309956633</v>
      </c>
      <c r="F14" s="24">
        <f t="shared" si="2"/>
        <v>1318.745690043367</v>
      </c>
    </row>
    <row r="15" spans="1:6" ht="12.75">
      <c r="A15" s="1" t="s">
        <v>57</v>
      </c>
      <c r="B15" s="24">
        <f>Omsætning!D27</f>
        <v>2000</v>
      </c>
      <c r="C15" s="44">
        <v>0</v>
      </c>
      <c r="D15" s="24">
        <f t="shared" si="0"/>
        <v>2000</v>
      </c>
      <c r="E15" s="47">
        <f t="shared" si="1"/>
        <v>-448.5344823019212</v>
      </c>
      <c r="F15" s="24">
        <f t="shared" si="2"/>
        <v>1551.4655176980789</v>
      </c>
    </row>
    <row r="16" spans="1:6" ht="12.75">
      <c r="A16" s="1" t="s">
        <v>58</v>
      </c>
      <c r="B16" s="24">
        <f>Omsætning!D29</f>
        <v>0</v>
      </c>
      <c r="C16" s="44">
        <v>0</v>
      </c>
      <c r="D16" s="24">
        <f t="shared" si="0"/>
        <v>0</v>
      </c>
      <c r="E16" s="47">
        <f t="shared" si="1"/>
        <v>0</v>
      </c>
      <c r="F16" s="24">
        <f t="shared" si="2"/>
        <v>0</v>
      </c>
    </row>
    <row r="17" spans="1:6" ht="12.75">
      <c r="A17" s="1" t="s">
        <v>59</v>
      </c>
      <c r="B17" s="24">
        <f>Omsætning!D31</f>
        <v>800</v>
      </c>
      <c r="C17" s="44">
        <v>0</v>
      </c>
      <c r="D17" s="24">
        <f t="shared" si="0"/>
        <v>800</v>
      </c>
      <c r="E17" s="47">
        <f t="shared" si="1"/>
        <v>-179.41379292076846</v>
      </c>
      <c r="F17" s="24">
        <f t="shared" si="2"/>
        <v>620.5862070792316</v>
      </c>
    </row>
    <row r="18" spans="1:6" ht="12.75">
      <c r="A18" s="1" t="s">
        <v>60</v>
      </c>
      <c r="B18" s="24">
        <f>Omsætning!D33</f>
        <v>4500</v>
      </c>
      <c r="C18" s="44">
        <v>500</v>
      </c>
      <c r="D18" s="24">
        <f t="shared" si="0"/>
        <v>5000</v>
      </c>
      <c r="E18" s="47">
        <f t="shared" si="1"/>
        <v>-1121.336205754803</v>
      </c>
      <c r="F18" s="24">
        <f t="shared" si="2"/>
        <v>3878.663794245197</v>
      </c>
    </row>
    <row r="19" spans="1:6" ht="12.75">
      <c r="A19" s="1" t="s">
        <v>61</v>
      </c>
      <c r="B19" s="24">
        <f>Omsætning!D35</f>
        <v>300</v>
      </c>
      <c r="C19" s="44">
        <v>0</v>
      </c>
      <c r="D19" s="24">
        <f t="shared" si="0"/>
        <v>300</v>
      </c>
      <c r="E19" s="47">
        <f t="shared" si="1"/>
        <v>-67.28017234528818</v>
      </c>
      <c r="F19" s="24">
        <f t="shared" si="2"/>
        <v>232.71982765471182</v>
      </c>
    </row>
    <row r="20" spans="1:6" ht="12.75">
      <c r="A20" s="1" t="s">
        <v>62</v>
      </c>
      <c r="B20" s="24">
        <f>Omsætning!D37</f>
        <v>400</v>
      </c>
      <c r="C20" s="44">
        <v>0</v>
      </c>
      <c r="D20" s="24">
        <f t="shared" si="0"/>
        <v>400</v>
      </c>
      <c r="E20" s="47">
        <f t="shared" si="1"/>
        <v>-89.70689646038423</v>
      </c>
      <c r="F20" s="24">
        <f t="shared" si="2"/>
        <v>310.2931035396158</v>
      </c>
    </row>
    <row r="21" spans="1:6" ht="12.75">
      <c r="A21" s="1" t="s">
        <v>63</v>
      </c>
      <c r="B21" s="24">
        <f>Omsætning!D39</f>
        <v>600</v>
      </c>
      <c r="C21" s="44">
        <v>0</v>
      </c>
      <c r="D21" s="24">
        <f t="shared" si="0"/>
        <v>600</v>
      </c>
      <c r="E21" s="47">
        <f t="shared" si="1"/>
        <v>-134.56034469057636</v>
      </c>
      <c r="F21" s="24">
        <f t="shared" si="2"/>
        <v>465.43965530942364</v>
      </c>
    </row>
    <row r="22" spans="1:6" ht="12.75">
      <c r="A22" s="1" t="s">
        <v>64</v>
      </c>
      <c r="B22" s="24">
        <f>Flytninger!C10</f>
        <v>1500</v>
      </c>
      <c r="C22" s="44">
        <v>1000</v>
      </c>
      <c r="D22" s="24">
        <f t="shared" si="0"/>
        <v>2500</v>
      </c>
      <c r="E22" s="47">
        <f t="shared" si="1"/>
        <v>-560.6681028774015</v>
      </c>
      <c r="F22" s="24">
        <f t="shared" si="2"/>
        <v>1939.3318971225985</v>
      </c>
    </row>
    <row r="23" spans="1:6" ht="12.75">
      <c r="A23" s="1" t="s">
        <v>65</v>
      </c>
      <c r="B23" s="24">
        <f>Omsætning!D43</f>
        <v>2000</v>
      </c>
      <c r="C23" s="44">
        <v>400</v>
      </c>
      <c r="D23" s="24">
        <f t="shared" si="0"/>
        <v>2400</v>
      </c>
      <c r="E23" s="47">
        <f t="shared" si="1"/>
        <v>-538.2413787623054</v>
      </c>
      <c r="F23" s="24">
        <f t="shared" si="2"/>
        <v>1861.7586212376946</v>
      </c>
    </row>
    <row r="24" spans="1:6" ht="12.75">
      <c r="A24" s="1" t="s">
        <v>66</v>
      </c>
      <c r="B24" s="24">
        <f>Omsætning!D45</f>
        <v>2500</v>
      </c>
      <c r="C24" s="44">
        <v>500</v>
      </c>
      <c r="D24" s="24">
        <f t="shared" si="0"/>
        <v>3000</v>
      </c>
      <c r="E24" s="47">
        <f t="shared" si="1"/>
        <v>-672.8017234528817</v>
      </c>
      <c r="F24" s="24">
        <f t="shared" si="2"/>
        <v>2327.1982765471184</v>
      </c>
    </row>
    <row r="25" spans="1:6" ht="12.75">
      <c r="A25" s="1" t="s">
        <v>67</v>
      </c>
      <c r="B25" s="24">
        <f>Omsætning!D47</f>
        <v>2200</v>
      </c>
      <c r="C25" s="44">
        <v>300</v>
      </c>
      <c r="D25" s="24">
        <f t="shared" si="0"/>
        <v>2500</v>
      </c>
      <c r="E25" s="47">
        <f t="shared" si="1"/>
        <v>-560.6681028774015</v>
      </c>
      <c r="F25" s="24">
        <f t="shared" si="2"/>
        <v>1939.3318971225985</v>
      </c>
    </row>
    <row r="26" spans="1:6" ht="12.75">
      <c r="A26" s="1" t="s">
        <v>68</v>
      </c>
      <c r="B26" s="24">
        <f>Omsætning!D49</f>
        <v>1100</v>
      </c>
      <c r="C26" s="44">
        <v>0</v>
      </c>
      <c r="D26" s="24">
        <f t="shared" si="0"/>
        <v>1100</v>
      </c>
      <c r="E26" s="47">
        <f t="shared" si="1"/>
        <v>-246.69396526605664</v>
      </c>
      <c r="F26" s="24">
        <f t="shared" si="2"/>
        <v>853.3060347339433</v>
      </c>
    </row>
    <row r="27" spans="1:6" ht="12.75">
      <c r="A27" s="1" t="s">
        <v>69</v>
      </c>
      <c r="B27" s="24">
        <f>Omsætning!D51</f>
        <v>2500</v>
      </c>
      <c r="C27" s="44">
        <v>300</v>
      </c>
      <c r="D27" s="24">
        <f t="shared" si="0"/>
        <v>2800</v>
      </c>
      <c r="E27" s="47">
        <f t="shared" si="1"/>
        <v>-627.9482752226896</v>
      </c>
      <c r="F27" s="24">
        <f t="shared" si="2"/>
        <v>2172.0517247773105</v>
      </c>
    </row>
    <row r="28" spans="1:6" ht="12.75">
      <c r="A28" s="1" t="s">
        <v>70</v>
      </c>
      <c r="B28" s="24">
        <f>Omsætning!D53</f>
        <v>500</v>
      </c>
      <c r="C28" s="44">
        <v>0</v>
      </c>
      <c r="D28" s="24">
        <f t="shared" si="0"/>
        <v>500</v>
      </c>
      <c r="E28" s="47">
        <f t="shared" si="1"/>
        <v>-112.1336205754803</v>
      </c>
      <c r="F28" s="24">
        <f t="shared" si="2"/>
        <v>387.8663794245197</v>
      </c>
    </row>
    <row r="29" spans="1:6" ht="12.75">
      <c r="A29" s="1" t="s">
        <v>71</v>
      </c>
      <c r="B29" s="24">
        <f>Omsætning!D55</f>
        <v>300</v>
      </c>
      <c r="C29" s="44">
        <v>500</v>
      </c>
      <c r="D29" s="24">
        <f t="shared" si="0"/>
        <v>800</v>
      </c>
      <c r="E29" s="47">
        <f t="shared" si="1"/>
        <v>-179.41379292076846</v>
      </c>
      <c r="F29" s="24">
        <f t="shared" si="2"/>
        <v>620.5862070792316</v>
      </c>
    </row>
    <row r="30" spans="1:6" ht="12.75">
      <c r="A30" s="1" t="s">
        <v>73</v>
      </c>
      <c r="B30" s="24">
        <f>Omsætning!D57</f>
        <v>900</v>
      </c>
      <c r="C30" s="44">
        <v>0</v>
      </c>
      <c r="D30" s="24">
        <f t="shared" si="0"/>
        <v>900</v>
      </c>
      <c r="E30" s="48">
        <f t="shared" si="1"/>
        <v>-201.84051703586454</v>
      </c>
      <c r="F30" s="24">
        <f t="shared" si="2"/>
        <v>698.1594829641355</v>
      </c>
    </row>
    <row r="31" spans="1:6" ht="12.75">
      <c r="A31" s="1" t="s">
        <v>129</v>
      </c>
      <c r="B31" s="24">
        <f>Omsætning!D59</f>
        <v>3500</v>
      </c>
      <c r="C31" s="44">
        <v>600</v>
      </c>
      <c r="D31" s="24">
        <f t="shared" si="0"/>
        <v>4100</v>
      </c>
      <c r="E31" s="47">
        <f t="shared" si="1"/>
        <v>-919.4956887189385</v>
      </c>
      <c r="F31" s="24">
        <f t="shared" si="2"/>
        <v>3180.5043112810617</v>
      </c>
    </row>
    <row r="32" spans="1:6" ht="12.75">
      <c r="A32" s="37" t="s">
        <v>72</v>
      </c>
      <c r="B32" s="43">
        <v>2200</v>
      </c>
      <c r="C32" s="45">
        <v>400</v>
      </c>
      <c r="D32" s="25">
        <f t="shared" si="0"/>
        <v>2600</v>
      </c>
      <c r="E32" s="49">
        <f t="shared" si="1"/>
        <v>-583.0948269924976</v>
      </c>
      <c r="F32" s="25">
        <f t="shared" si="2"/>
        <v>2016.9051730075025</v>
      </c>
    </row>
    <row r="33" spans="2:6" ht="12.75">
      <c r="B33" s="24"/>
      <c r="C33" s="24"/>
      <c r="D33" s="24"/>
      <c r="E33" s="38"/>
      <c r="F33" s="24"/>
    </row>
    <row r="34" spans="1:6" ht="12.75">
      <c r="A34" s="23" t="s">
        <v>81</v>
      </c>
      <c r="B34" s="24">
        <f>SUM(B4:B32)</f>
        <v>43900</v>
      </c>
      <c r="C34" s="24">
        <f>SUM(C4:C32)</f>
        <v>6400</v>
      </c>
      <c r="D34" s="24">
        <f>SUM(D4:D32)</f>
        <v>50300</v>
      </c>
      <c r="E34" s="38">
        <f>SUM(E4:E32)</f>
        <v>-11280.642229893314</v>
      </c>
      <c r="F34" s="24">
        <f>SUM(F4:F32)</f>
        <v>39019.35777010668</v>
      </c>
    </row>
    <row r="35" spans="1:6" ht="12.75">
      <c r="A35" s="23" t="s">
        <v>82</v>
      </c>
      <c r="B35" s="24"/>
      <c r="C35" s="24"/>
      <c r="D35" s="24">
        <f>Vaskeriet!B10</f>
        <v>39019.35777010668</v>
      </c>
      <c r="E35" s="38"/>
      <c r="F35" s="24"/>
    </row>
    <row r="36" spans="1:6" ht="12.75">
      <c r="A36" s="23" t="s">
        <v>80</v>
      </c>
      <c r="B36" s="24"/>
      <c r="C36" s="24"/>
      <c r="D36" s="24">
        <f>D35-D34</f>
        <v>-11280.642229893318</v>
      </c>
      <c r="E36" s="38"/>
      <c r="F36" s="24"/>
    </row>
    <row r="37" spans="2:6" ht="12.75">
      <c r="B37" s="24"/>
      <c r="C37" s="24"/>
      <c r="D37" s="24"/>
      <c r="E37" s="38"/>
      <c r="F37" s="24"/>
    </row>
    <row r="38" spans="1:6" ht="12.75">
      <c r="A38" s="23"/>
      <c r="B38" s="24"/>
      <c r="C38" s="24"/>
      <c r="D38" s="24"/>
      <c r="E38" s="38"/>
      <c r="F38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22">
      <selection activeCell="A1" sqref="A1:IV16384"/>
    </sheetView>
  </sheetViews>
  <sheetFormatPr defaultColWidth="9.140625" defaultRowHeight="12.75"/>
  <cols>
    <col min="1" max="1" width="11.421875" style="0" bestFit="1" customWidth="1"/>
    <col min="2" max="2" width="3.421875" style="0" bestFit="1" customWidth="1"/>
    <col min="3" max="3" width="11.28125" style="0" bestFit="1" customWidth="1"/>
    <col min="4" max="4" width="10.00390625" style="0" bestFit="1" customWidth="1"/>
    <col min="5" max="5" width="12.140625" style="0" bestFit="1" customWidth="1"/>
    <col min="6" max="6" width="10.00390625" style="0" bestFit="1" customWidth="1"/>
    <col min="7" max="7" width="12.57421875" style="0" bestFit="1" customWidth="1"/>
  </cols>
  <sheetData>
    <row r="1" spans="1:7" ht="13.5">
      <c r="A1" s="51" t="s">
        <v>87</v>
      </c>
      <c r="B1" s="51"/>
      <c r="C1" s="51"/>
      <c r="D1" s="51"/>
      <c r="E1" s="51"/>
      <c r="F1" s="51"/>
      <c r="G1" s="51"/>
    </row>
    <row r="2" spans="1:7" ht="13.5">
      <c r="A2" s="51" t="s">
        <v>136</v>
      </c>
      <c r="B2" s="51"/>
      <c r="C2" s="51"/>
      <c r="D2" s="51"/>
      <c r="E2" s="51"/>
      <c r="F2" s="51"/>
      <c r="G2" s="51"/>
    </row>
    <row r="3" spans="1:7" ht="13.5">
      <c r="A3" s="51" t="s">
        <v>138</v>
      </c>
      <c r="B3" s="51"/>
      <c r="C3" s="51"/>
      <c r="D3" s="51"/>
      <c r="E3" s="51"/>
      <c r="F3" s="51"/>
      <c r="G3" s="51"/>
    </row>
    <row r="4" spans="1:7" ht="13.5">
      <c r="A4" s="52"/>
      <c r="B4" s="52"/>
      <c r="C4" s="52"/>
      <c r="D4" s="52"/>
      <c r="E4" s="52"/>
      <c r="F4" s="52"/>
      <c r="G4" s="52"/>
    </row>
    <row r="5" spans="1:7" ht="27">
      <c r="A5" s="41" t="s">
        <v>88</v>
      </c>
      <c r="B5" s="41" t="s">
        <v>89</v>
      </c>
      <c r="C5" s="41" t="s">
        <v>137</v>
      </c>
      <c r="D5" s="31" t="s">
        <v>90</v>
      </c>
      <c r="E5" s="31" t="s">
        <v>91</v>
      </c>
      <c r="F5" s="31" t="s">
        <v>92</v>
      </c>
      <c r="G5" s="31" t="s">
        <v>93</v>
      </c>
    </row>
    <row r="6" spans="1:7" ht="13.5">
      <c r="A6" s="42" t="s">
        <v>94</v>
      </c>
      <c r="B6" s="32">
        <v>1</v>
      </c>
      <c r="C6" s="33"/>
      <c r="D6" s="34">
        <v>700</v>
      </c>
      <c r="E6" s="34">
        <v>0</v>
      </c>
      <c r="F6" s="34">
        <v>700</v>
      </c>
      <c r="G6" s="35" t="s">
        <v>95</v>
      </c>
    </row>
    <row r="7" spans="1:7" ht="13.5">
      <c r="A7" s="33"/>
      <c r="B7" s="33"/>
      <c r="C7" s="41" t="s">
        <v>96</v>
      </c>
      <c r="D7" s="36">
        <v>700</v>
      </c>
      <c r="E7" s="36">
        <v>0</v>
      </c>
      <c r="F7" s="36">
        <v>700</v>
      </c>
      <c r="G7" s="31" t="s">
        <v>95</v>
      </c>
    </row>
    <row r="8" spans="1:7" ht="13.5">
      <c r="A8" s="42" t="s">
        <v>94</v>
      </c>
      <c r="B8" s="32">
        <v>2</v>
      </c>
      <c r="C8" s="33"/>
      <c r="D8" s="34">
        <v>500</v>
      </c>
      <c r="E8" s="34">
        <v>0</v>
      </c>
      <c r="F8" s="34">
        <v>500</v>
      </c>
      <c r="G8" s="35" t="s">
        <v>95</v>
      </c>
    </row>
    <row r="9" spans="1:7" ht="13.5">
      <c r="A9" s="33"/>
      <c r="B9" s="33"/>
      <c r="C9" s="41" t="s">
        <v>97</v>
      </c>
      <c r="D9" s="36">
        <v>500</v>
      </c>
      <c r="E9" s="36">
        <v>0</v>
      </c>
      <c r="F9" s="36">
        <v>500</v>
      </c>
      <c r="G9" s="31" t="s">
        <v>95</v>
      </c>
    </row>
    <row r="10" spans="1:7" ht="13.5">
      <c r="A10" s="42" t="s">
        <v>94</v>
      </c>
      <c r="B10" s="32">
        <v>3</v>
      </c>
      <c r="C10" s="33"/>
      <c r="D10" s="34">
        <v>2500</v>
      </c>
      <c r="E10" s="34">
        <v>0</v>
      </c>
      <c r="F10" s="34">
        <v>2500</v>
      </c>
      <c r="G10" s="35" t="s">
        <v>95</v>
      </c>
    </row>
    <row r="11" spans="1:7" ht="13.5">
      <c r="A11" s="33"/>
      <c r="B11" s="33"/>
      <c r="C11" s="41" t="s">
        <v>98</v>
      </c>
      <c r="D11" s="36">
        <v>2500</v>
      </c>
      <c r="E11" s="36">
        <v>0</v>
      </c>
      <c r="F11" s="36">
        <v>2500</v>
      </c>
      <c r="G11" s="31" t="s">
        <v>95</v>
      </c>
    </row>
    <row r="12" spans="1:7" ht="13.5">
      <c r="A12" s="42" t="s">
        <v>94</v>
      </c>
      <c r="B12" s="32">
        <v>4</v>
      </c>
      <c r="C12" s="33"/>
      <c r="D12" s="34">
        <v>1000</v>
      </c>
      <c r="E12" s="34">
        <v>0</v>
      </c>
      <c r="F12" s="34">
        <v>1000</v>
      </c>
      <c r="G12" s="35" t="s">
        <v>95</v>
      </c>
    </row>
    <row r="13" spans="1:7" ht="13.5">
      <c r="A13" s="33"/>
      <c r="B13" s="33"/>
      <c r="C13" s="41" t="s">
        <v>99</v>
      </c>
      <c r="D13" s="36">
        <v>1000</v>
      </c>
      <c r="E13" s="36">
        <v>0</v>
      </c>
      <c r="F13" s="36">
        <v>1000</v>
      </c>
      <c r="G13" s="31" t="s">
        <v>95</v>
      </c>
    </row>
    <row r="14" spans="1:7" ht="13.5">
      <c r="A14" s="42" t="s">
        <v>94</v>
      </c>
      <c r="B14" s="32">
        <v>5</v>
      </c>
      <c r="C14" s="33"/>
      <c r="D14" s="34">
        <v>1500</v>
      </c>
      <c r="E14" s="34">
        <v>0</v>
      </c>
      <c r="F14" s="34">
        <v>1500</v>
      </c>
      <c r="G14" s="35" t="s">
        <v>95</v>
      </c>
    </row>
    <row r="15" spans="1:7" ht="13.5">
      <c r="A15" s="33"/>
      <c r="B15" s="33"/>
      <c r="C15" s="41" t="s">
        <v>100</v>
      </c>
      <c r="D15" s="36">
        <v>1500</v>
      </c>
      <c r="E15" s="36">
        <v>0</v>
      </c>
      <c r="F15" s="36">
        <v>1500</v>
      </c>
      <c r="G15" s="31" t="s">
        <v>95</v>
      </c>
    </row>
    <row r="16" spans="1:7" ht="13.5">
      <c r="A16" s="42" t="s">
        <v>94</v>
      </c>
      <c r="B16" s="32">
        <v>6</v>
      </c>
      <c r="C16" s="33"/>
      <c r="D16" s="34">
        <v>1500</v>
      </c>
      <c r="E16" s="34">
        <v>0</v>
      </c>
      <c r="F16" s="34">
        <v>1500</v>
      </c>
      <c r="G16" s="35" t="s">
        <v>95</v>
      </c>
    </row>
    <row r="17" spans="1:7" ht="13.5">
      <c r="A17" s="33"/>
      <c r="B17" s="33"/>
      <c r="C17" s="41" t="s">
        <v>101</v>
      </c>
      <c r="D17" s="36">
        <v>1500</v>
      </c>
      <c r="E17" s="36">
        <v>0</v>
      </c>
      <c r="F17" s="36">
        <v>1500</v>
      </c>
      <c r="G17" s="31" t="s">
        <v>95</v>
      </c>
    </row>
    <row r="18" spans="1:7" ht="13.5">
      <c r="A18" s="42" t="s">
        <v>94</v>
      </c>
      <c r="B18" s="32">
        <v>7</v>
      </c>
      <c r="C18" s="33"/>
      <c r="D18" s="34">
        <v>1400</v>
      </c>
      <c r="E18" s="34">
        <v>0</v>
      </c>
      <c r="F18" s="34">
        <v>1400</v>
      </c>
      <c r="G18" s="35" t="s">
        <v>95</v>
      </c>
    </row>
    <row r="19" spans="1:7" ht="13.5">
      <c r="A19" s="33"/>
      <c r="B19" s="33"/>
      <c r="C19" s="41" t="s">
        <v>102</v>
      </c>
      <c r="D19" s="36">
        <v>1400</v>
      </c>
      <c r="E19" s="36">
        <v>0</v>
      </c>
      <c r="F19" s="36">
        <v>1400</v>
      </c>
      <c r="G19" s="31" t="s">
        <v>95</v>
      </c>
    </row>
    <row r="20" spans="1:7" ht="13.5">
      <c r="A20" s="42" t="s">
        <v>94</v>
      </c>
      <c r="B20" s="32">
        <v>8</v>
      </c>
      <c r="C20" s="33"/>
      <c r="D20" s="34">
        <v>3000</v>
      </c>
      <c r="E20" s="34">
        <v>0</v>
      </c>
      <c r="F20" s="34">
        <v>3000</v>
      </c>
      <c r="G20" s="35" t="s">
        <v>95</v>
      </c>
    </row>
    <row r="21" spans="1:7" ht="13.5">
      <c r="A21" s="33"/>
      <c r="B21" s="33"/>
      <c r="C21" s="41" t="s">
        <v>103</v>
      </c>
      <c r="D21" s="36">
        <v>3000</v>
      </c>
      <c r="E21" s="36">
        <v>0</v>
      </c>
      <c r="F21" s="36">
        <v>3000</v>
      </c>
      <c r="G21" s="31" t="s">
        <v>95</v>
      </c>
    </row>
    <row r="22" spans="1:7" ht="13.5">
      <c r="A22" s="42" t="s">
        <v>94</v>
      </c>
      <c r="B22" s="32">
        <v>9</v>
      </c>
      <c r="C22" s="33"/>
      <c r="D22" s="34">
        <v>1800</v>
      </c>
      <c r="E22" s="34">
        <v>0</v>
      </c>
      <c r="F22" s="34">
        <v>1800</v>
      </c>
      <c r="G22" s="35" t="s">
        <v>95</v>
      </c>
    </row>
    <row r="23" spans="1:7" ht="13.5">
      <c r="A23" s="33"/>
      <c r="B23" s="33"/>
      <c r="C23" s="41" t="s">
        <v>104</v>
      </c>
      <c r="D23" s="36">
        <v>1800</v>
      </c>
      <c r="E23" s="36">
        <v>0</v>
      </c>
      <c r="F23" s="36">
        <v>1800</v>
      </c>
      <c r="G23" s="31" t="s">
        <v>95</v>
      </c>
    </row>
    <row r="24" spans="1:7" ht="13.5">
      <c r="A24" s="42" t="s">
        <v>94</v>
      </c>
      <c r="B24" s="32">
        <v>10</v>
      </c>
      <c r="C24" s="33"/>
      <c r="D24" s="34">
        <v>1500</v>
      </c>
      <c r="E24" s="34">
        <v>0</v>
      </c>
      <c r="F24" s="34">
        <v>1500</v>
      </c>
      <c r="G24" s="35" t="s">
        <v>95</v>
      </c>
    </row>
    <row r="25" spans="1:7" ht="13.5">
      <c r="A25" s="33"/>
      <c r="B25" s="33"/>
      <c r="C25" s="41" t="s">
        <v>105</v>
      </c>
      <c r="D25" s="36">
        <v>1500</v>
      </c>
      <c r="E25" s="36">
        <v>0</v>
      </c>
      <c r="F25" s="36">
        <v>1500</v>
      </c>
      <c r="G25" s="31" t="s">
        <v>95</v>
      </c>
    </row>
    <row r="26" spans="1:7" ht="13.5">
      <c r="A26" s="42" t="s">
        <v>94</v>
      </c>
      <c r="B26" s="32">
        <v>11</v>
      </c>
      <c r="C26" s="33"/>
      <c r="D26" s="34">
        <v>2000</v>
      </c>
      <c r="E26" s="34">
        <v>0</v>
      </c>
      <c r="F26" s="34">
        <v>2000</v>
      </c>
      <c r="G26" s="35" t="s">
        <v>95</v>
      </c>
    </row>
    <row r="27" spans="1:7" ht="13.5">
      <c r="A27" s="33"/>
      <c r="B27" s="33"/>
      <c r="C27" s="41" t="s">
        <v>106</v>
      </c>
      <c r="D27" s="36">
        <v>2000</v>
      </c>
      <c r="E27" s="36">
        <v>0</v>
      </c>
      <c r="F27" s="36">
        <v>2000</v>
      </c>
      <c r="G27" s="31" t="s">
        <v>95</v>
      </c>
    </row>
    <row r="28" spans="1:7" ht="13.5">
      <c r="A28" s="42" t="s">
        <v>94</v>
      </c>
      <c r="B28" s="32">
        <v>12</v>
      </c>
      <c r="C28" s="33"/>
      <c r="D28" s="34">
        <v>0</v>
      </c>
      <c r="E28" s="34">
        <v>0</v>
      </c>
      <c r="F28" s="34">
        <v>0</v>
      </c>
      <c r="G28" s="35" t="s">
        <v>130</v>
      </c>
    </row>
    <row r="29" spans="1:7" ht="13.5">
      <c r="A29" s="33"/>
      <c r="B29" s="33"/>
      <c r="C29" s="41" t="s">
        <v>107</v>
      </c>
      <c r="D29" s="36">
        <v>0</v>
      </c>
      <c r="E29" s="36">
        <v>0</v>
      </c>
      <c r="F29" s="36">
        <v>0</v>
      </c>
      <c r="G29" s="31" t="s">
        <v>130</v>
      </c>
    </row>
    <row r="30" spans="1:7" ht="13.5">
      <c r="A30" s="42" t="s">
        <v>94</v>
      </c>
      <c r="B30" s="32">
        <v>13</v>
      </c>
      <c r="C30" s="33"/>
      <c r="D30" s="34">
        <v>800</v>
      </c>
      <c r="E30" s="34">
        <v>0</v>
      </c>
      <c r="F30" s="34">
        <v>800</v>
      </c>
      <c r="G30" s="35" t="s">
        <v>95</v>
      </c>
    </row>
    <row r="31" spans="1:7" ht="13.5">
      <c r="A31" s="33"/>
      <c r="B31" s="33"/>
      <c r="C31" s="41" t="s">
        <v>108</v>
      </c>
      <c r="D31" s="36">
        <v>800</v>
      </c>
      <c r="E31" s="36">
        <v>0</v>
      </c>
      <c r="F31" s="36">
        <v>800</v>
      </c>
      <c r="G31" s="31" t="s">
        <v>95</v>
      </c>
    </row>
    <row r="32" spans="1:7" ht="13.5">
      <c r="A32" s="42" t="s">
        <v>94</v>
      </c>
      <c r="B32" s="32">
        <v>14</v>
      </c>
      <c r="C32" s="33"/>
      <c r="D32" s="34">
        <v>4500</v>
      </c>
      <c r="E32" s="34">
        <v>0</v>
      </c>
      <c r="F32" s="34">
        <v>4500</v>
      </c>
      <c r="G32" s="35" t="s">
        <v>95</v>
      </c>
    </row>
    <row r="33" spans="1:7" ht="13.5">
      <c r="A33" s="33"/>
      <c r="B33" s="33"/>
      <c r="C33" s="41" t="s">
        <v>109</v>
      </c>
      <c r="D33" s="36">
        <v>4500</v>
      </c>
      <c r="E33" s="36">
        <v>0</v>
      </c>
      <c r="F33" s="36">
        <v>4500</v>
      </c>
      <c r="G33" s="31" t="s">
        <v>95</v>
      </c>
    </row>
    <row r="34" spans="1:7" ht="13.5">
      <c r="A34" s="42" t="s">
        <v>94</v>
      </c>
      <c r="B34" s="32">
        <v>15</v>
      </c>
      <c r="C34" s="33"/>
      <c r="D34" s="34">
        <v>300</v>
      </c>
      <c r="E34" s="34">
        <v>0</v>
      </c>
      <c r="F34" s="34">
        <v>300</v>
      </c>
      <c r="G34" s="35" t="s">
        <v>95</v>
      </c>
    </row>
    <row r="35" spans="1:7" ht="13.5">
      <c r="A35" s="33"/>
      <c r="B35" s="33"/>
      <c r="C35" s="41" t="s">
        <v>110</v>
      </c>
      <c r="D35" s="36">
        <v>300</v>
      </c>
      <c r="E35" s="36">
        <v>0</v>
      </c>
      <c r="F35" s="36">
        <v>300</v>
      </c>
      <c r="G35" s="31" t="s">
        <v>95</v>
      </c>
    </row>
    <row r="36" spans="1:7" ht="13.5">
      <c r="A36" s="42" t="s">
        <v>94</v>
      </c>
      <c r="B36" s="32">
        <v>16</v>
      </c>
      <c r="C36" s="33"/>
      <c r="D36" s="34">
        <v>400</v>
      </c>
      <c r="E36" s="34">
        <v>0</v>
      </c>
      <c r="F36" s="34">
        <v>400</v>
      </c>
      <c r="G36" s="35" t="s">
        <v>95</v>
      </c>
    </row>
    <row r="37" spans="1:7" ht="13.5">
      <c r="A37" s="33"/>
      <c r="B37" s="33"/>
      <c r="C37" s="41" t="s">
        <v>111</v>
      </c>
      <c r="D37" s="36">
        <v>400</v>
      </c>
      <c r="E37" s="36">
        <v>0</v>
      </c>
      <c r="F37" s="36">
        <v>400</v>
      </c>
      <c r="G37" s="31" t="s">
        <v>95</v>
      </c>
    </row>
    <row r="38" spans="1:7" ht="13.5">
      <c r="A38" s="42" t="s">
        <v>94</v>
      </c>
      <c r="B38" s="32">
        <v>17</v>
      </c>
      <c r="C38" s="33"/>
      <c r="D38" s="34">
        <v>600</v>
      </c>
      <c r="E38" s="34">
        <v>0</v>
      </c>
      <c r="F38" s="34">
        <v>600</v>
      </c>
      <c r="G38" s="35" t="s">
        <v>95</v>
      </c>
    </row>
    <row r="39" spans="1:7" ht="13.5">
      <c r="A39" s="33"/>
      <c r="B39" s="33"/>
      <c r="C39" s="41" t="s">
        <v>112</v>
      </c>
      <c r="D39" s="36">
        <v>600</v>
      </c>
      <c r="E39" s="36">
        <v>0</v>
      </c>
      <c r="F39" s="36">
        <v>600</v>
      </c>
      <c r="G39" s="31" t="s">
        <v>95</v>
      </c>
    </row>
    <row r="40" spans="1:7" ht="13.5">
      <c r="A40" s="42" t="s">
        <v>94</v>
      </c>
      <c r="B40" s="32">
        <v>18</v>
      </c>
      <c r="C40" s="33"/>
      <c r="D40" s="34">
        <v>2200</v>
      </c>
      <c r="E40" s="34">
        <v>0</v>
      </c>
      <c r="F40" s="34">
        <v>2200</v>
      </c>
      <c r="G40" s="35" t="s">
        <v>95</v>
      </c>
    </row>
    <row r="41" spans="1:7" ht="13.5">
      <c r="A41" s="33"/>
      <c r="B41" s="33"/>
      <c r="C41" s="41" t="s">
        <v>113</v>
      </c>
      <c r="D41" s="36">
        <v>2200</v>
      </c>
      <c r="E41" s="36">
        <v>0</v>
      </c>
      <c r="F41" s="36">
        <v>2200</v>
      </c>
      <c r="G41" s="31" t="s">
        <v>95</v>
      </c>
    </row>
    <row r="42" spans="1:7" ht="13.5">
      <c r="A42" s="42" t="s">
        <v>94</v>
      </c>
      <c r="B42" s="32">
        <v>19</v>
      </c>
      <c r="C42" s="33"/>
      <c r="D42" s="34">
        <v>2000</v>
      </c>
      <c r="E42" s="34">
        <v>0</v>
      </c>
      <c r="F42" s="34">
        <v>2000</v>
      </c>
      <c r="G42" s="35" t="s">
        <v>95</v>
      </c>
    </row>
    <row r="43" spans="1:7" ht="13.5">
      <c r="A43" s="33"/>
      <c r="B43" s="33"/>
      <c r="C43" s="41" t="s">
        <v>114</v>
      </c>
      <c r="D43" s="36">
        <v>2000</v>
      </c>
      <c r="E43" s="36">
        <v>0</v>
      </c>
      <c r="F43" s="36">
        <v>2000</v>
      </c>
      <c r="G43" s="31" t="s">
        <v>95</v>
      </c>
    </row>
    <row r="44" spans="1:7" ht="13.5">
      <c r="A44" s="42" t="s">
        <v>94</v>
      </c>
      <c r="B44" s="32">
        <v>20</v>
      </c>
      <c r="C44" s="33"/>
      <c r="D44" s="34">
        <v>2500</v>
      </c>
      <c r="E44" s="34">
        <v>0</v>
      </c>
      <c r="F44" s="34">
        <v>2500</v>
      </c>
      <c r="G44" s="35" t="s">
        <v>95</v>
      </c>
    </row>
    <row r="45" spans="1:7" ht="13.5">
      <c r="A45" s="33"/>
      <c r="B45" s="33"/>
      <c r="C45" s="41" t="s">
        <v>115</v>
      </c>
      <c r="D45" s="36">
        <v>2500</v>
      </c>
      <c r="E45" s="36">
        <v>0</v>
      </c>
      <c r="F45" s="36">
        <v>2500</v>
      </c>
      <c r="G45" s="31" t="s">
        <v>95</v>
      </c>
    </row>
    <row r="46" spans="1:7" ht="13.5">
      <c r="A46" s="42" t="s">
        <v>94</v>
      </c>
      <c r="B46" s="32">
        <v>21</v>
      </c>
      <c r="C46" s="33"/>
      <c r="D46" s="34">
        <v>2200</v>
      </c>
      <c r="E46" s="34">
        <v>0</v>
      </c>
      <c r="F46" s="34">
        <v>2200</v>
      </c>
      <c r="G46" s="35" t="s">
        <v>95</v>
      </c>
    </row>
    <row r="47" spans="1:7" ht="13.5">
      <c r="A47" s="33"/>
      <c r="B47" s="33"/>
      <c r="C47" s="41" t="s">
        <v>116</v>
      </c>
      <c r="D47" s="36">
        <v>2200</v>
      </c>
      <c r="E47" s="36">
        <v>0</v>
      </c>
      <c r="F47" s="36">
        <v>2200</v>
      </c>
      <c r="G47" s="31" t="s">
        <v>95</v>
      </c>
    </row>
    <row r="48" spans="1:7" ht="13.5">
      <c r="A48" s="42" t="s">
        <v>94</v>
      </c>
      <c r="B48" s="32">
        <v>22</v>
      </c>
      <c r="C48" s="33"/>
      <c r="D48" s="34">
        <v>1100</v>
      </c>
      <c r="E48" s="34">
        <v>0</v>
      </c>
      <c r="F48" s="34">
        <v>1100</v>
      </c>
      <c r="G48" s="35" t="s">
        <v>95</v>
      </c>
    </row>
    <row r="49" spans="1:7" ht="13.5">
      <c r="A49" s="33"/>
      <c r="B49" s="33"/>
      <c r="C49" s="41" t="s">
        <v>117</v>
      </c>
      <c r="D49" s="36">
        <v>1100</v>
      </c>
      <c r="E49" s="36">
        <v>0</v>
      </c>
      <c r="F49" s="36">
        <v>1100</v>
      </c>
      <c r="G49" s="31" t="s">
        <v>95</v>
      </c>
    </row>
    <row r="50" spans="1:7" ht="13.5">
      <c r="A50" s="42" t="s">
        <v>94</v>
      </c>
      <c r="B50" s="32">
        <v>23</v>
      </c>
      <c r="C50" s="33"/>
      <c r="D50" s="34">
        <v>2500</v>
      </c>
      <c r="E50" s="34">
        <v>0</v>
      </c>
      <c r="F50" s="34">
        <v>2500</v>
      </c>
      <c r="G50" s="35" t="s">
        <v>95</v>
      </c>
    </row>
    <row r="51" spans="1:7" ht="13.5">
      <c r="A51" s="33"/>
      <c r="B51" s="33"/>
      <c r="C51" s="41" t="s">
        <v>118</v>
      </c>
      <c r="D51" s="36">
        <v>2500</v>
      </c>
      <c r="E51" s="36">
        <v>0</v>
      </c>
      <c r="F51" s="36">
        <v>2500</v>
      </c>
      <c r="G51" s="31" t="s">
        <v>95</v>
      </c>
    </row>
    <row r="52" spans="1:7" ht="13.5">
      <c r="A52" s="42" t="s">
        <v>94</v>
      </c>
      <c r="B52" s="32">
        <v>24</v>
      </c>
      <c r="C52" s="33"/>
      <c r="D52" s="34">
        <v>500</v>
      </c>
      <c r="E52" s="34">
        <v>0</v>
      </c>
      <c r="F52" s="34">
        <v>500</v>
      </c>
      <c r="G52" s="35" t="s">
        <v>95</v>
      </c>
    </row>
    <row r="53" spans="1:7" ht="13.5">
      <c r="A53" s="33"/>
      <c r="B53" s="33"/>
      <c r="C53" s="41" t="s">
        <v>119</v>
      </c>
      <c r="D53" s="36">
        <v>500</v>
      </c>
      <c r="E53" s="36">
        <v>0</v>
      </c>
      <c r="F53" s="36">
        <v>500</v>
      </c>
      <c r="G53" s="31" t="s">
        <v>95</v>
      </c>
    </row>
    <row r="54" spans="1:7" ht="13.5">
      <c r="A54" s="42" t="s">
        <v>94</v>
      </c>
      <c r="B54" s="32">
        <v>25</v>
      </c>
      <c r="C54" s="33"/>
      <c r="D54" s="34">
        <v>300</v>
      </c>
      <c r="E54" s="34">
        <v>0</v>
      </c>
      <c r="F54" s="34">
        <v>300</v>
      </c>
      <c r="G54" s="35" t="s">
        <v>95</v>
      </c>
    </row>
    <row r="55" spans="1:7" ht="13.5">
      <c r="A55" s="33"/>
      <c r="B55" s="33"/>
      <c r="C55" s="41" t="s">
        <v>120</v>
      </c>
      <c r="D55" s="36">
        <v>300</v>
      </c>
      <c r="E55" s="36">
        <v>0</v>
      </c>
      <c r="F55" s="36">
        <v>300</v>
      </c>
      <c r="G55" s="31" t="s">
        <v>95</v>
      </c>
    </row>
    <row r="56" spans="1:7" ht="13.5">
      <c r="A56" s="42" t="s">
        <v>94</v>
      </c>
      <c r="B56" s="32">
        <v>26</v>
      </c>
      <c r="C56" s="33"/>
      <c r="D56" s="34">
        <v>900</v>
      </c>
      <c r="E56" s="34">
        <v>0</v>
      </c>
      <c r="F56" s="34">
        <v>900</v>
      </c>
      <c r="G56" s="35" t="s">
        <v>95</v>
      </c>
    </row>
    <row r="57" spans="1:7" ht="27">
      <c r="A57" s="33"/>
      <c r="B57" s="33"/>
      <c r="C57" s="41" t="s">
        <v>121</v>
      </c>
      <c r="D57" s="36">
        <v>900</v>
      </c>
      <c r="E57" s="36">
        <v>0</v>
      </c>
      <c r="F57" s="36">
        <v>900</v>
      </c>
      <c r="G57" s="31" t="s">
        <v>95</v>
      </c>
    </row>
    <row r="58" spans="1:7" ht="13.5">
      <c r="A58" s="42" t="s">
        <v>94</v>
      </c>
      <c r="B58" s="32">
        <v>27</v>
      </c>
      <c r="C58" s="33"/>
      <c r="D58" s="34">
        <v>3500</v>
      </c>
      <c r="E58" s="34">
        <v>0</v>
      </c>
      <c r="F58" s="34">
        <v>3500</v>
      </c>
      <c r="G58" s="35" t="s">
        <v>95</v>
      </c>
    </row>
    <row r="59" spans="1:7" ht="13.5">
      <c r="A59" s="33"/>
      <c r="B59" s="33"/>
      <c r="C59" s="41" t="s">
        <v>122</v>
      </c>
      <c r="D59" s="36">
        <v>3500</v>
      </c>
      <c r="E59" s="36">
        <v>0</v>
      </c>
      <c r="F59" s="36">
        <v>3500</v>
      </c>
      <c r="G59" s="31" t="s">
        <v>95</v>
      </c>
    </row>
    <row r="60" spans="1:7" ht="27">
      <c r="A60" s="41" t="s">
        <v>123</v>
      </c>
      <c r="B60" s="33"/>
      <c r="C60" s="33"/>
      <c r="D60" s="36">
        <v>41700</v>
      </c>
      <c r="E60" s="36">
        <v>0</v>
      </c>
      <c r="F60" s="36">
        <v>41700</v>
      </c>
      <c r="G60" s="31" t="s">
        <v>95</v>
      </c>
    </row>
    <row r="61" spans="1:7" ht="13.5">
      <c r="A61" s="41" t="s">
        <v>124</v>
      </c>
      <c r="B61" s="33"/>
      <c r="C61" s="33"/>
      <c r="D61" s="36">
        <v>41700</v>
      </c>
      <c r="E61" s="36">
        <v>0</v>
      </c>
      <c r="F61" s="36">
        <v>41700</v>
      </c>
      <c r="G61" s="31" t="s">
        <v>95</v>
      </c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25.57421875" style="14" customWidth="1"/>
  </cols>
  <sheetData>
    <row r="1" spans="1:3" ht="12.75">
      <c r="A1" s="10"/>
      <c r="B1" s="7"/>
      <c r="C1" s="7"/>
    </row>
    <row r="2" spans="1:12" s="9" customFormat="1" ht="12.75">
      <c r="A2" s="11"/>
      <c r="B2" s="8">
        <v>37707</v>
      </c>
      <c r="C2" s="8">
        <v>38089</v>
      </c>
      <c r="D2" s="8">
        <v>38782</v>
      </c>
      <c r="E2" s="8">
        <v>39146</v>
      </c>
      <c r="F2" s="8">
        <v>39495</v>
      </c>
      <c r="G2" s="8">
        <v>39865</v>
      </c>
      <c r="H2" s="8">
        <v>40179</v>
      </c>
      <c r="I2" s="8">
        <v>40909</v>
      </c>
      <c r="J2" s="8">
        <v>41275</v>
      </c>
      <c r="K2" s="9">
        <v>41640</v>
      </c>
      <c r="L2" s="9">
        <v>42005</v>
      </c>
    </row>
    <row r="3" ht="12.75">
      <c r="A3" s="12" t="s">
        <v>21</v>
      </c>
    </row>
    <row r="4" spans="1:12" ht="12.75">
      <c r="A4" s="13" t="s">
        <v>17</v>
      </c>
      <c r="B4" s="4">
        <v>0</v>
      </c>
      <c r="C4" s="4">
        <v>1721</v>
      </c>
      <c r="D4">
        <v>3036</v>
      </c>
      <c r="E4">
        <v>1732</v>
      </c>
      <c r="F4">
        <v>1613</v>
      </c>
      <c r="G4">
        <v>1686</v>
      </c>
      <c r="H4">
        <v>1229</v>
      </c>
      <c r="I4">
        <v>2848</v>
      </c>
      <c r="J4">
        <v>1431</v>
      </c>
      <c r="K4">
        <v>1264</v>
      </c>
      <c r="L4">
        <v>1356</v>
      </c>
    </row>
    <row r="5" spans="1:12" ht="12.75">
      <c r="A5" s="13" t="s">
        <v>19</v>
      </c>
      <c r="B5" s="4">
        <v>0</v>
      </c>
      <c r="C5" s="4">
        <v>1962</v>
      </c>
      <c r="D5">
        <v>3485</v>
      </c>
      <c r="E5">
        <v>1833</v>
      </c>
      <c r="F5">
        <v>1870</v>
      </c>
      <c r="G5">
        <v>1423</v>
      </c>
      <c r="H5">
        <v>1296</v>
      </c>
      <c r="I5">
        <v>2840</v>
      </c>
      <c r="J5">
        <v>1464</v>
      </c>
      <c r="K5">
        <v>1462</v>
      </c>
      <c r="L5">
        <v>1471</v>
      </c>
    </row>
    <row r="6" spans="1:12" ht="12.75">
      <c r="A6" s="13" t="s">
        <v>20</v>
      </c>
      <c r="B6" s="4">
        <v>0</v>
      </c>
      <c r="C6" s="4">
        <v>1696</v>
      </c>
      <c r="D6">
        <v>3176</v>
      </c>
      <c r="E6">
        <v>1577</v>
      </c>
      <c r="F6">
        <v>1559</v>
      </c>
      <c r="G6">
        <v>1562</v>
      </c>
      <c r="H6">
        <v>1260</v>
      </c>
      <c r="I6">
        <v>2634</v>
      </c>
      <c r="J6">
        <v>1288</v>
      </c>
      <c r="K6">
        <v>1432</v>
      </c>
      <c r="L6">
        <v>1448</v>
      </c>
    </row>
    <row r="7" spans="1:12" ht="12.75">
      <c r="A7" s="13" t="s">
        <v>18</v>
      </c>
      <c r="B7" s="4">
        <v>0</v>
      </c>
      <c r="C7" s="4">
        <v>2253</v>
      </c>
      <c r="D7">
        <v>4593</v>
      </c>
      <c r="E7">
        <v>2808</v>
      </c>
      <c r="F7">
        <v>2597</v>
      </c>
      <c r="G7">
        <v>2383</v>
      </c>
      <c r="H7">
        <v>1626</v>
      </c>
      <c r="I7">
        <v>3496</v>
      </c>
      <c r="J7">
        <v>1287</v>
      </c>
      <c r="K7">
        <v>1649</v>
      </c>
      <c r="L7">
        <v>1596</v>
      </c>
    </row>
    <row r="8" spans="1:3" ht="12.75">
      <c r="A8" s="13"/>
      <c r="B8" s="4"/>
      <c r="C8" s="4"/>
    </row>
    <row r="9" spans="1:12" s="1" customFormat="1" ht="12.75">
      <c r="A9" s="12" t="s">
        <v>22</v>
      </c>
      <c r="B9" s="15"/>
      <c r="C9" s="15">
        <f aca="true" t="shared" si="0" ref="C9:J9">SUM(C4:C6)/(C2-B2)*365</f>
        <v>5139.620418848168</v>
      </c>
      <c r="D9" s="15">
        <f t="shared" si="0"/>
        <v>5107.366522366522</v>
      </c>
      <c r="E9" s="15">
        <f t="shared" si="0"/>
        <v>5156.126373626374</v>
      </c>
      <c r="F9" s="15">
        <f t="shared" si="0"/>
        <v>5273.151862464183</v>
      </c>
      <c r="G9" s="15">
        <f t="shared" si="0"/>
        <v>4607.878378378378</v>
      </c>
      <c r="H9" s="15">
        <f t="shared" si="0"/>
        <v>4399.761146496816</v>
      </c>
      <c r="I9" s="15">
        <f t="shared" si="0"/>
        <v>4161</v>
      </c>
      <c r="J9" s="15">
        <f t="shared" si="0"/>
        <v>4171.571038251366</v>
      </c>
      <c r="K9" s="15">
        <f>SUM(K4:K6)/(K2-J2)*365</f>
        <v>4158</v>
      </c>
      <c r="L9" s="15">
        <f>SUM(L4:L6)/(L2-K2)*365</f>
        <v>4275</v>
      </c>
    </row>
    <row r="10" spans="1:12" s="1" customFormat="1" ht="12.75">
      <c r="A10" s="12" t="s">
        <v>26</v>
      </c>
      <c r="B10" s="15"/>
      <c r="C10" s="15">
        <f aca="true" t="shared" si="1" ref="C10:J10">C7/(C$2-B$2)*365</f>
        <v>2152.7356020942407</v>
      </c>
      <c r="D10" s="15">
        <f t="shared" si="1"/>
        <v>2419.112554112554</v>
      </c>
      <c r="E10" s="15">
        <f t="shared" si="1"/>
        <v>2815.714285714286</v>
      </c>
      <c r="F10" s="15">
        <f t="shared" si="1"/>
        <v>2716.0601719197707</v>
      </c>
      <c r="G10" s="15">
        <f t="shared" si="1"/>
        <v>2350.7972972972975</v>
      </c>
      <c r="H10" s="15">
        <f t="shared" si="1"/>
        <v>1890.095541401274</v>
      </c>
      <c r="I10" s="15">
        <f t="shared" si="1"/>
        <v>1748</v>
      </c>
      <c r="J10" s="15">
        <f t="shared" si="1"/>
        <v>1283.483606557377</v>
      </c>
      <c r="K10" s="15">
        <f>K7/(K$2-J$2)*365</f>
        <v>1649</v>
      </c>
      <c r="L10" s="15">
        <f>L7/(L$2-K$2)*365</f>
        <v>1596</v>
      </c>
    </row>
    <row r="11" spans="1:5" s="1" customFormat="1" ht="12.75">
      <c r="A11" s="12"/>
      <c r="B11" s="15"/>
      <c r="C11" s="15"/>
      <c r="D11" s="15"/>
      <c r="E11" s="15"/>
    </row>
    <row r="12" spans="2:3" ht="12.75">
      <c r="B12" s="4"/>
      <c r="C12" s="4"/>
    </row>
    <row r="13" spans="1:2" ht="12.75">
      <c r="A13" s="14" t="s">
        <v>37</v>
      </c>
      <c r="B13" s="4">
        <f>L9</f>
        <v>4275</v>
      </c>
    </row>
    <row r="14" spans="1:2" ht="12.75">
      <c r="A14" s="14" t="s">
        <v>28</v>
      </c>
      <c r="B14" s="4">
        <f>L10</f>
        <v>1596</v>
      </c>
    </row>
    <row r="17" s="1" customFormat="1" ht="12.75">
      <c r="A17" s="40" t="s">
        <v>126</v>
      </c>
    </row>
    <row r="18" ht="12.75">
      <c r="A18" s="17" t="s">
        <v>125</v>
      </c>
    </row>
    <row r="19" ht="12.75">
      <c r="A19" s="17" t="s">
        <v>127</v>
      </c>
    </row>
    <row r="20" ht="12.75">
      <c r="A20" s="17" t="s">
        <v>135</v>
      </c>
    </row>
    <row r="21" ht="12.75">
      <c r="A21" s="17" t="s">
        <v>131</v>
      </c>
    </row>
    <row r="22" ht="12.75">
      <c r="A22" s="17" t="s">
        <v>139</v>
      </c>
    </row>
    <row r="23" ht="12.75">
      <c r="A23" s="17" t="s">
        <v>140</v>
      </c>
    </row>
    <row r="24" ht="12.75">
      <c r="A24" s="17" t="s">
        <v>141</v>
      </c>
    </row>
    <row r="25" ht="12.75">
      <c r="A25" s="17" t="s">
        <v>142</v>
      </c>
    </row>
    <row r="26" ht="12.75">
      <c r="A26" s="17" t="s">
        <v>146</v>
      </c>
    </row>
    <row r="27" ht="12.75">
      <c r="A27" s="17" t="s">
        <v>143</v>
      </c>
    </row>
    <row r="28" ht="12.75">
      <c r="A28" s="17" t="s">
        <v>144</v>
      </c>
    </row>
    <row r="29" ht="12.75">
      <c r="A29" s="46" t="s">
        <v>145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8.140625" style="0" customWidth="1"/>
  </cols>
  <sheetData>
    <row r="2" spans="1:2" ht="12.75">
      <c r="A2" s="1" t="str">
        <f>Vaskeriet!H4</f>
        <v>Udgift per tørring:</v>
      </c>
      <c r="B2" s="1"/>
    </row>
    <row r="3" spans="1:2" ht="12.75">
      <c r="A3" t="str">
        <f>Vaskeriet!H5</f>
        <v>  Gas</v>
      </c>
      <c r="B3" s="17">
        <f>Vaskeriet!I5</f>
        <v>4.105090909090909</v>
      </c>
    </row>
    <row r="4" spans="1:2" ht="12.75">
      <c r="A4" t="str">
        <f>Vaskeriet!H6</f>
        <v>  EL</v>
      </c>
      <c r="B4" s="17">
        <f>Vaskeriet!I6</f>
        <v>0.43600000000000005</v>
      </c>
    </row>
    <row r="5" ht="12.75">
      <c r="B5" s="17"/>
    </row>
    <row r="6" ht="12.75">
      <c r="B6" s="17"/>
    </row>
    <row r="7" ht="12.75">
      <c r="B7" s="3"/>
    </row>
    <row r="8" spans="1:2" ht="12.75">
      <c r="A8" s="1" t="str">
        <f>Vaskeriet!H10</f>
        <v>I alt</v>
      </c>
      <c r="B8" s="3">
        <f>Vaskeriet!I10</f>
        <v>4.541090909090909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8.28125" style="0" customWidth="1"/>
  </cols>
  <sheetData>
    <row r="1" s="2" customFormat="1" ht="17.25">
      <c r="C1" s="5" t="s">
        <v>14</v>
      </c>
    </row>
    <row r="3" s="1" customFormat="1" ht="12.75">
      <c r="A3" s="1" t="s">
        <v>7</v>
      </c>
    </row>
    <row r="4" spans="1:2" ht="12.75">
      <c r="A4" t="str">
        <f>Vaskeriet!E5</f>
        <v>  Vand</v>
      </c>
      <c r="B4" s="6">
        <f>Vaskeriet!F5</f>
        <v>2.6312715</v>
      </c>
    </row>
    <row r="5" spans="1:2" ht="12.75">
      <c r="A5" t="str">
        <f>Vaskeriet!E6</f>
        <v>  Vaskemidler</v>
      </c>
      <c r="B5" s="6">
        <f>Vaskeriet!F6</f>
        <v>3.9127883040935667</v>
      </c>
    </row>
    <row r="6" spans="1:2" ht="12.75">
      <c r="A6" t="str">
        <f>Vaskeriet!E7</f>
        <v>  Salttabletter</v>
      </c>
      <c r="B6" s="6">
        <f>Vaskeriet!F7</f>
        <v>0.0304093567251462</v>
      </c>
    </row>
    <row r="7" spans="1:2" ht="12.75">
      <c r="A7" t="s">
        <v>33</v>
      </c>
      <c r="B7" s="6">
        <f>Vaskeriet!F8</f>
        <v>0.3341768460111317</v>
      </c>
    </row>
    <row r="8" spans="1:2" ht="12.75">
      <c r="A8" t="str">
        <f>Vaskeriet!E9</f>
        <v>  EL</v>
      </c>
      <c r="B8" s="6">
        <f>Vaskeriet!F9</f>
        <v>0.37060000000000004</v>
      </c>
    </row>
    <row r="9" ht="12.75">
      <c r="B9" s="2"/>
    </row>
    <row r="10" spans="1:2" s="1" customFormat="1" ht="12.75">
      <c r="A10" s="1" t="s">
        <v>10</v>
      </c>
      <c r="B10" s="3">
        <f>SUM(B4:B9)</f>
        <v>7.279246006829844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41" sqref="C41"/>
    </sheetView>
  </sheetViews>
  <sheetFormatPr defaultColWidth="9.140625" defaultRowHeight="12.75"/>
  <sheetData>
    <row r="1" spans="2:4" ht="12.75">
      <c r="B1" s="23" t="s">
        <v>147</v>
      </c>
      <c r="C1" s="50">
        <v>42200</v>
      </c>
      <c r="D1" s="23" t="s">
        <v>148</v>
      </c>
    </row>
    <row r="2" spans="1:4" ht="12.75">
      <c r="A2" s="23" t="s">
        <v>56</v>
      </c>
      <c r="B2">
        <v>500</v>
      </c>
      <c r="D2">
        <v>1000</v>
      </c>
    </row>
    <row r="3" spans="1:4" ht="12.75">
      <c r="A3" s="23" t="s">
        <v>64</v>
      </c>
      <c r="B3">
        <v>700</v>
      </c>
      <c r="D3">
        <v>1500</v>
      </c>
    </row>
    <row r="6" spans="1:3" ht="12.75">
      <c r="A6" s="23" t="s">
        <v>149</v>
      </c>
      <c r="C6">
        <f>B2</f>
        <v>500</v>
      </c>
    </row>
    <row r="8" spans="1:3" ht="12.75">
      <c r="A8" s="23" t="s">
        <v>150</v>
      </c>
      <c r="C8">
        <f>B3+D2</f>
        <v>1700</v>
      </c>
    </row>
    <row r="10" spans="1:3" ht="12.75">
      <c r="A10" s="23" t="s">
        <v>151</v>
      </c>
      <c r="C10">
        <f>D3</f>
        <v>1500</v>
      </c>
    </row>
    <row r="12" spans="1:3" ht="12.75">
      <c r="A12" s="23" t="s">
        <v>152</v>
      </c>
      <c r="C12">
        <v>0</v>
      </c>
    </row>
    <row r="14" spans="1:3" ht="12.75">
      <c r="A14" s="23" t="s">
        <v>153</v>
      </c>
      <c r="C14">
        <v>300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Endrupskolen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 Rasmussen</dc:creator>
  <cp:keywords/>
  <dc:description/>
  <cp:lastModifiedBy>Dan Mølholm</cp:lastModifiedBy>
  <cp:lastPrinted>2015-01-01T14:55:16Z</cp:lastPrinted>
  <dcterms:created xsi:type="dcterms:W3CDTF">2000-04-15T09:03:44Z</dcterms:created>
  <dcterms:modified xsi:type="dcterms:W3CDTF">2015-01-22T16:29:28Z</dcterms:modified>
  <cp:category/>
  <cp:version/>
  <cp:contentType/>
  <cp:contentStatus/>
</cp:coreProperties>
</file>